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48" activeTab="1"/>
  </bookViews>
  <sheets>
    <sheet name="MEMORIAL" sheetId="1" r:id="rId1"/>
    <sheet name="PLANILHA ATUALIZADA" sheetId="2" r:id="rId2"/>
  </sheets>
  <definedNames/>
  <calcPr fullCalcOnLoad="1" fullPrecision="0"/>
</workbook>
</file>

<file path=xl/sharedStrings.xml><?xml version="1.0" encoding="utf-8"?>
<sst xmlns="http://schemas.openxmlformats.org/spreadsheetml/2006/main" count="591" uniqueCount="168">
  <si>
    <t>m²</t>
  </si>
  <si>
    <t>M²</t>
  </si>
  <si>
    <t>TOTAL</t>
  </si>
  <si>
    <t>REF.</t>
  </si>
  <si>
    <t>ITEM</t>
  </si>
  <si>
    <t>DISCRIMINAÇÃO DOS SERVIÇOS</t>
  </si>
  <si>
    <t>UNID.</t>
  </si>
  <si>
    <t>QUANT.</t>
  </si>
  <si>
    <t>VALOR TOTAL</t>
  </si>
  <si>
    <t>M³</t>
  </si>
  <si>
    <t>Kg</t>
  </si>
  <si>
    <t xml:space="preserve">ACABAMENTOS INTERNOS </t>
  </si>
  <si>
    <t>PISOS</t>
  </si>
  <si>
    <t>ESQUADRIAS</t>
  </si>
  <si>
    <t xml:space="preserve">UNID </t>
  </si>
  <si>
    <t>M</t>
  </si>
  <si>
    <t>INSTALAÇÕES ELÉTRICAS</t>
  </si>
  <si>
    <t>PINTURA</t>
  </si>
  <si>
    <t>Fornecimento, dobragem e colocação em fôrma, de armadura CA-50 A média, diâmetro de 6.3 a 10.0 mm</t>
  </si>
  <si>
    <t>Fornecimento, dobragem e colocação em fôrma, de armadura CA-60 B fina, diâmetro de 4.0 a 7.0mm</t>
  </si>
  <si>
    <t>Fôrma de tábua de madeira de 2.5x30.0cm, levando-se em conta utilização 3 vezes (incluindo o material, corte, montagem, escoramento e desforma)</t>
  </si>
  <si>
    <t>Fornecimento e aplicação de concreto USINADO Fck=20 MPa - considerando BOMBEAMENTO (5% de perdas já incluído no custo) (6% de taxa p/concr.bombeavel)</t>
  </si>
  <si>
    <t>Chapisco de argamassa de cimento e areia média ou grossa lavada no traço 1:3, espessura 5mm, com utilização de impermeabilizante</t>
  </si>
  <si>
    <t>Emboço de argamassa de cimento, cal hidratada CH1 e areia média ou grossa lavada no traço 1:0.5:6, espessura 20 mm</t>
  </si>
  <si>
    <t>Reboco tipo paulista de argamassa de cimento, cal hidratada CH1 e areia média ou grossa lavada no traço 1:0.5:6, espessura 25 mm</t>
  </si>
  <si>
    <t>IOPES</t>
  </si>
  <si>
    <t>Marco de madeira de lei de 1ª (Peroba, Ipê, Angelim Pedra ou equivalente)com 15 x 3 cm de batente</t>
  </si>
  <si>
    <t>2.1</t>
  </si>
  <si>
    <t>2.2</t>
  </si>
  <si>
    <t>2.3</t>
  </si>
  <si>
    <t>2.5</t>
  </si>
  <si>
    <t>2.6</t>
  </si>
  <si>
    <t>2.7</t>
  </si>
  <si>
    <t>3.1</t>
  </si>
  <si>
    <t>3.2</t>
  </si>
  <si>
    <t>3.3</t>
  </si>
  <si>
    <t>4.1</t>
  </si>
  <si>
    <t>4.2</t>
  </si>
  <si>
    <t>5.1</t>
  </si>
  <si>
    <t>5.2</t>
  </si>
  <si>
    <t>5.3</t>
  </si>
  <si>
    <t>6.1</t>
  </si>
  <si>
    <t>6.2</t>
  </si>
  <si>
    <t>7.1</t>
  </si>
  <si>
    <t>7.2</t>
  </si>
  <si>
    <t>8.1</t>
  </si>
  <si>
    <t>RODAPÉ</t>
  </si>
  <si>
    <t>INFRAESTRUTURA</t>
  </si>
  <si>
    <t>5.4</t>
  </si>
  <si>
    <t xml:space="preserve"> </t>
  </si>
  <si>
    <t>KG</t>
  </si>
  <si>
    <t>Lixamento de parede  para recebimento de camada de tinta</t>
  </si>
  <si>
    <t>1.1</t>
  </si>
  <si>
    <t>ALVENARIA</t>
  </si>
  <si>
    <t>Verga/contraverga reta de concreto armado 10 x 5 cm, Fck = 15 MPa, inclusive forma, armação e desforma</t>
  </si>
  <si>
    <t>TOTAL GERAL</t>
  </si>
  <si>
    <t>Estado do Espírito Santo</t>
  </si>
  <si>
    <t>VALOR UNIT. S\BDI</t>
  </si>
  <si>
    <t>VALOR UNITÁRIO COM BDI</t>
  </si>
  <si>
    <t>Alvenaria de blocos de concreto 9x19x39cm, c/ resist. mínimo a compres. 2.5 MPa, assent. c/ arg. de cimento, cal hidratada CH1 e areia no traço 1:0.5:8 esp. das juntas 10mm e esp. das paredes, s/ rev. 9cm</t>
  </si>
  <si>
    <t>UND</t>
  </si>
  <si>
    <t>TOTAL ITEM 1</t>
  </si>
  <si>
    <t>2.4</t>
  </si>
  <si>
    <t>TOTAL ITEM 2</t>
  </si>
  <si>
    <t>TOTAL ITEM 6</t>
  </si>
  <si>
    <t>X</t>
  </si>
  <si>
    <t>ALTURA</t>
  </si>
  <si>
    <t>=</t>
  </si>
  <si>
    <t>LARGURA</t>
  </si>
  <si>
    <t>2.0</t>
  </si>
  <si>
    <t>DADOS</t>
  </si>
  <si>
    <t xml:space="preserve">QUANT. </t>
  </si>
  <si>
    <t>SAPATAS</t>
  </si>
  <si>
    <t>COMPR.</t>
  </si>
  <si>
    <t>QUANT</t>
  </si>
  <si>
    <t>LOCAL</t>
  </si>
  <si>
    <t>MEDIDAS</t>
  </si>
  <si>
    <t>5.0</t>
  </si>
  <si>
    <t xml:space="preserve">INSTALAÇÕES ELETRICAS </t>
  </si>
  <si>
    <t>1.0</t>
  </si>
  <si>
    <t xml:space="preserve">SERVIÇOS PRELIMINARES </t>
  </si>
  <si>
    <t>ÁREA</t>
  </si>
  <si>
    <t>COMP 01</t>
  </si>
  <si>
    <t>Porta em madeira de lei tipo angelim pedra ou equiv.c/enchimento em madeira 1a.qualidade esp. 30mm p/ pintura, inclusive alizares, dobradiças e fechadura externa em latão cromado LaFonte ou equiv., exclusive marco, nas dim.: 0.80 x 2.10 m</t>
  </si>
  <si>
    <t>Tomada padrão brasileiro linha branca, NBR 14136 2 polos + terra 10A/250V, com placa 4x2</t>
  </si>
  <si>
    <t>Placa de obra nas dimensões de 2.0 x 4.0 m, padrão IOPES</t>
  </si>
  <si>
    <t>CANTEIRO DE OBRA</t>
  </si>
  <si>
    <t>IDENTIFICAÇÃO</t>
  </si>
  <si>
    <t>ÁREA TOTAL</t>
  </si>
  <si>
    <t>VERGA</t>
  </si>
  <si>
    <t>CONTRAV.</t>
  </si>
  <si>
    <t>TOTAL VERGA</t>
  </si>
  <si>
    <t>T. CONTAV</t>
  </si>
  <si>
    <t>J1</t>
  </si>
  <si>
    <t>TOTAIS</t>
  </si>
  <si>
    <t>ÁREA (M2)</t>
  </si>
  <si>
    <t>TOTAL LAJE</t>
  </si>
  <si>
    <t>TOTAL CHAPISCO</t>
  </si>
  <si>
    <t>TOTAL EMBOÇO</t>
  </si>
  <si>
    <t>TOTAL REBOCO</t>
  </si>
  <si>
    <t>TOTAL REVESTIMENTO CERÂMICO</t>
  </si>
  <si>
    <t>TOTAL RODAPÉ</t>
  </si>
  <si>
    <t>PORTA</t>
  </si>
  <si>
    <t>PINTURA ESQUADRIAS</t>
  </si>
  <si>
    <t>Mini-Disjuntor monopolar 16 A, curva C - 5KA 220/127VCA (NBR IEC 60947-2), Ref. Siemens, GE, Schneider ou equivalente</t>
  </si>
  <si>
    <t>6.3</t>
  </si>
  <si>
    <t>6.4</t>
  </si>
  <si>
    <t>6.5</t>
  </si>
  <si>
    <t>6.7</t>
  </si>
  <si>
    <t>6.8</t>
  </si>
  <si>
    <t>6.9</t>
  </si>
  <si>
    <t>6.10</t>
  </si>
  <si>
    <t>6.11</t>
  </si>
  <si>
    <t>Cobogó de concreto tipo cruzeta de 20 x 20 x 10 cm, assentado com argamassa de cimento, cal hidratada e
areia no traço1:0,5:5, espessura das juntas de 10mm e espessura de parede 10cm</t>
  </si>
  <si>
    <t>COMP</t>
  </si>
  <si>
    <t>Mini-Disjuntor monopolar 32 A, curva C - 5KA 220/127VCA (NBR IEC 60947-2), Ref. Siemens, GE, Schneider ou equivalente</t>
  </si>
  <si>
    <t>Dispositivo de proteção contra surto (DPS) bipolar, tensão nominal máxima 275VCA, corente de surto máxima 40KA.</t>
  </si>
  <si>
    <t>Interruptor de uma tecla simples 10A/250V e uma tomada 3 polos 10A/250V, padrão brasileiro, NBR 14136, linha branca, com placa 4x2"</t>
  </si>
  <si>
    <t>Janela de correr para vidro em alumínio anodizado cor natural, linha 25, completa, incl. puxador com tranca, alizar, caixilho e contramarco, exclusive vidro</t>
  </si>
  <si>
    <t>SALA DE AULA</t>
  </si>
  <si>
    <t>TETO</t>
  </si>
  <si>
    <t>Cabo de cobre termoplástico, com isolamento para 1000V, seção de 4.0 mm2</t>
  </si>
  <si>
    <t>Cabo de cobre termoplástico, com isolamento para 1000V, seção de 6 mm2</t>
  </si>
  <si>
    <t>Pintura com tinta acrílica, marcas de referência Suvinil, Coral e Metalatex, inclusive selador acrílico, em paredes e forros, a duas demãos</t>
  </si>
  <si>
    <t>PROJ. ARQ</t>
  </si>
  <si>
    <t>DEPOSITO</t>
  </si>
  <si>
    <t>ARQUIVO</t>
  </si>
  <si>
    <t>ALVENARIA TOTAL</t>
  </si>
  <si>
    <t>J10</t>
  </si>
  <si>
    <t>PM1</t>
  </si>
  <si>
    <t>ACB. TETO</t>
  </si>
  <si>
    <t>PINT.</t>
  </si>
  <si>
    <t>7.3</t>
  </si>
  <si>
    <t>Ponto padrão de luz no teto - considerando eletroduto PVC rígido de 3/4" inclusive conexões (4.5m), fio isolado PVC de 2.5mm2 (16.2m) e caixa PVC 4x4" (1 und)</t>
  </si>
  <si>
    <t>Ponto padrão de tomada 2 pólos mais terra - considerando eletroduto PVC rígido de 3/4" inclusive conexões (5.0m), fio isolado PVC de 2.5mm2 (16.5m) e caixa PVC 4x2" (1 und)</t>
  </si>
  <si>
    <t>Ponto padrão de interruptor de 1 tecla simples e 1 tomada dois pólos mais terra 10A/250V - considerando eletroduto PVC rígido de 3/4" inclusive conexões (4.5m), fio isolado PVC de 2.5mm2 (19.4m) e caixa PVC 4x2" (1 und)</t>
  </si>
  <si>
    <t>Luminaria sobrepor compl., corpo ch. aço pintada branca, refletor aletas parabólicas alum.alta pureza e refletância inclusive 2 lâmpadas LED T8 20W temp. de cor 5000k bivolt c/ 1,20m - Ref. CS232AL-N - AMES, 664 - LUMAVI OU EQUIVALENTE</t>
  </si>
  <si>
    <t>CODIGO</t>
  </si>
  <si>
    <t>LOCAL: RUA JOÃO IVO AGUILAR, 202, CENTRO, MUNIZ FREIRE.</t>
  </si>
  <si>
    <t xml:space="preserve">CÂMARA MUNICIPAL DE MUNIZ FREIRE </t>
  </si>
  <si>
    <t xml:space="preserve">OBRA: CONSTRUÇÃO DE SALA DE ARQUIVOS E MODIFICAÇÕES </t>
  </si>
  <si>
    <t xml:space="preserve">CONSTRUÇÃO DE SALA DE ARQUIVOS E MODIFICAÇÕES </t>
  </si>
  <si>
    <t>Rodapé de mármore ou granito, assentado com argamassa de cimento, cal hidratada CH1 e areia no traço
1:0,5:8, incl. rejuntamento com cimento branco, h=7cm</t>
  </si>
  <si>
    <t>und</t>
  </si>
  <si>
    <t>6.6</t>
  </si>
  <si>
    <t>ADMINISTRAÇÃO LOCAL</t>
  </si>
  <si>
    <t>x</t>
  </si>
  <si>
    <t>10 SAPATAS 60X60CM</t>
  </si>
  <si>
    <t>10 PILARES 12X25CM</t>
  </si>
  <si>
    <t>PILAR</t>
  </si>
  <si>
    <t>149 KG</t>
  </si>
  <si>
    <t>77,04 KG</t>
  </si>
  <si>
    <t>PILARES</t>
  </si>
  <si>
    <t>SAPATA</t>
  </si>
  <si>
    <t>SAPATA E PILARES</t>
  </si>
  <si>
    <t>Fornecimento e assentamento de piso de mármore ou granito, assentado com argamassa de cimento, cal hidratada CH1 e areia no traço 1:0,5:8, incl. rejuntamento com cimento branco</t>
  </si>
  <si>
    <t>Vidro plano transparente liso, com 4 mm de espessura</t>
  </si>
  <si>
    <t>TOTAL ITEM 3</t>
  </si>
  <si>
    <t>TOTAL ITEM 4</t>
  </si>
  <si>
    <t>TOTAL ITEM 5</t>
  </si>
  <si>
    <t>TOTAL ITEM 7</t>
  </si>
  <si>
    <t>Pintura de esquadrias e elementos de madeira, aplicação manual, com três demão de verniz brilhante incolor, linha Premium Copal, referência Suvinil, Eucatex, Montana ou equivalente</t>
  </si>
  <si>
    <t>TOTAL ITEM 8</t>
  </si>
  <si>
    <t xml:space="preserve">MEMORIA DE CÁLCULO </t>
  </si>
  <si>
    <t>BDI:</t>
  </si>
  <si>
    <t>DATA BASE - IOPES:</t>
  </si>
  <si>
    <t>PLANILHA DETALHADA DE CUSTOS UNITÁRIOS - PROPOSTA DETALHADA</t>
  </si>
  <si>
    <t xml:space="preserve">MUNIZ FREIRE, XX DE MAIO DE 2024.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</si>
</sst>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#,##0.0"/>
    <numFmt numFmtId="166" formatCode="&quot;R$&quot;#,##0.00"/>
    <numFmt numFmtId="167" formatCode="#,##0.0000"/>
    <numFmt numFmtId="168" formatCode="&quot;R$ &quot;#,##0.00"/>
    <numFmt numFmtId="169" formatCode="_(* #,##0.00_);_(* \(#,##0.00\);_(* &quot;-&quot;??_);_(@_)"/>
    <numFmt numFmtId="170" formatCode="_(&quot;R$ &quot;* #,##0.00_);_(&quot;R$ &quot;* \(#,##0.00\);_(&quot;R$ &quot;* &quot;-&quot;??_);_(@_)"/>
    <numFmt numFmtId="171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LiberationSans"/>
      <family val="0"/>
    </font>
    <font>
      <sz val="11"/>
      <color indexed="8"/>
      <name val="Arial Narrow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LiberationSans"/>
      <family val="0"/>
    </font>
    <font>
      <b/>
      <u val="single"/>
      <sz val="11"/>
      <color theme="1"/>
      <name val="Arial"/>
      <family val="2"/>
    </font>
    <font>
      <sz val="11"/>
      <color theme="1"/>
      <name val="Arial Narrow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1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4" fontId="37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34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5" fillId="35" borderId="13" xfId="0" applyFont="1" applyFill="1" applyBorder="1" applyAlignment="1">
      <alignment/>
    </xf>
    <xf numFmtId="165" fontId="5" fillId="35" borderId="14" xfId="0" applyNumberFormat="1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5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5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Alignment="1">
      <alignment wrapText="1"/>
    </xf>
    <xf numFmtId="0" fontId="6" fillId="33" borderId="0" xfId="0" applyFont="1" applyFill="1" applyAlignment="1">
      <alignment/>
    </xf>
    <xf numFmtId="4" fontId="0" fillId="0" borderId="0" xfId="0" applyNumberFormat="1" applyAlignment="1">
      <alignment/>
    </xf>
    <xf numFmtId="4" fontId="5" fillId="35" borderId="14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165" fontId="5" fillId="33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36" borderId="10" xfId="0" applyFont="1" applyFill="1" applyBorder="1" applyAlignment="1">
      <alignment horizontal="center" vertical="center"/>
    </xf>
    <xf numFmtId="0" fontId="50" fillId="36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4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33" borderId="0" xfId="0" applyFont="1" applyFill="1" applyBorder="1" applyAlignment="1">
      <alignment/>
    </xf>
    <xf numFmtId="0" fontId="50" fillId="0" borderId="10" xfId="0" applyFont="1" applyBorder="1" applyAlignment="1">
      <alignment vertical="center"/>
    </xf>
    <xf numFmtId="0" fontId="51" fillId="33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1" fillId="36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51" fillId="36" borderId="12" xfId="0" applyFont="1" applyFill="1" applyBorder="1" applyAlignment="1">
      <alignment horizontal="center" vertical="center"/>
    </xf>
    <xf numFmtId="2" fontId="50" fillId="0" borderId="16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4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left" vertical="center"/>
    </xf>
    <xf numFmtId="43" fontId="0" fillId="0" borderId="11" xfId="65" applyFont="1" applyBorder="1" applyAlignment="1">
      <alignment/>
    </xf>
    <xf numFmtId="43" fontId="0" fillId="0" borderId="17" xfId="65" applyFont="1" applyBorder="1" applyAlignment="1">
      <alignment/>
    </xf>
    <xf numFmtId="43" fontId="0" fillId="0" borderId="10" xfId="65" applyFont="1" applyBorder="1" applyAlignment="1">
      <alignment/>
    </xf>
    <xf numFmtId="43" fontId="0" fillId="0" borderId="18" xfId="65" applyFont="1" applyBorder="1" applyAlignment="1">
      <alignment/>
    </xf>
    <xf numFmtId="43" fontId="0" fillId="0" borderId="19" xfId="65" applyFont="1" applyBorder="1" applyAlignment="1">
      <alignment/>
    </xf>
    <xf numFmtId="43" fontId="0" fillId="0" borderId="20" xfId="65" applyFont="1" applyBorder="1" applyAlignment="1">
      <alignment/>
    </xf>
    <xf numFmtId="43" fontId="0" fillId="0" borderId="21" xfId="65" applyFont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17" xfId="0" applyBorder="1" applyAlignment="1">
      <alignment/>
    </xf>
    <xf numFmtId="0" fontId="6" fillId="33" borderId="10" xfId="0" applyFont="1" applyFill="1" applyBorder="1" applyAlignment="1">
      <alignment horizontal="left" wrapText="1"/>
    </xf>
    <xf numFmtId="0" fontId="5" fillId="35" borderId="17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51" fillId="0" borderId="11" xfId="0" applyFont="1" applyBorder="1" applyAlignment="1">
      <alignment horizontal="left" vertical="center"/>
    </xf>
    <xf numFmtId="43" fontId="0" fillId="0" borderId="0" xfId="65" applyFont="1" applyBorder="1" applyAlignment="1">
      <alignment/>
    </xf>
    <xf numFmtId="43" fontId="0" fillId="0" borderId="22" xfId="65" applyFont="1" applyBorder="1" applyAlignment="1">
      <alignment/>
    </xf>
    <xf numFmtId="0" fontId="51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166" fontId="53" fillId="0" borderId="10" xfId="0" applyNumberFormat="1" applyFont="1" applyBorder="1" applyAlignment="1">
      <alignment horizontal="center" vertical="center"/>
    </xf>
    <xf numFmtId="0" fontId="49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50" fillId="35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" fillId="33" borderId="0" xfId="0" applyFont="1" applyFill="1" applyAlignment="1">
      <alignment horizontal="left" vertical="top" wrapText="1"/>
    </xf>
    <xf numFmtId="0" fontId="51" fillId="0" borderId="19" xfId="0" applyFont="1" applyBorder="1" applyAlignment="1">
      <alignment horizontal="left" vertical="center"/>
    </xf>
    <xf numFmtId="2" fontId="6" fillId="33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49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1" fillId="35" borderId="14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164" fontId="49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3" fontId="0" fillId="0" borderId="23" xfId="65" applyFont="1" applyBorder="1" applyAlignment="1">
      <alignment/>
    </xf>
    <xf numFmtId="43" fontId="0" fillId="0" borderId="24" xfId="65" applyFont="1" applyBorder="1" applyAlignment="1">
      <alignment/>
    </xf>
    <xf numFmtId="0" fontId="56" fillId="0" borderId="20" xfId="0" applyFont="1" applyBorder="1" applyAlignment="1">
      <alignment horizontal="left" vertical="center" wrapText="1"/>
    </xf>
    <xf numFmtId="2" fontId="0" fillId="0" borderId="18" xfId="65" applyNumberFormat="1" applyFont="1" applyBorder="1" applyAlignment="1">
      <alignment/>
    </xf>
    <xf numFmtId="0" fontId="48" fillId="0" borderId="10" xfId="0" applyFont="1" applyBorder="1" applyAlignment="1">
      <alignment/>
    </xf>
    <xf numFmtId="0" fontId="54" fillId="0" borderId="0" xfId="0" applyFont="1" applyAlignment="1">
      <alignment vertical="center"/>
    </xf>
    <xf numFmtId="2" fontId="6" fillId="0" borderId="0" xfId="0" applyNumberFormat="1" applyFont="1" applyAlignment="1">
      <alignment/>
    </xf>
    <xf numFmtId="0" fontId="2" fillId="0" borderId="19" xfId="65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43" fontId="6" fillId="33" borderId="10" xfId="0" applyNumberFormat="1" applyFont="1" applyFill="1" applyBorder="1" applyAlignment="1">
      <alignment horizontal="left" wrapText="1"/>
    </xf>
    <xf numFmtId="0" fontId="51" fillId="36" borderId="10" xfId="0" applyFont="1" applyFill="1" applyBorder="1" applyAlignment="1">
      <alignment vertical="center"/>
    </xf>
    <xf numFmtId="0" fontId="51" fillId="36" borderId="12" xfId="0" applyFont="1" applyFill="1" applyBorder="1" applyAlignment="1">
      <alignment vertical="center"/>
    </xf>
    <xf numFmtId="0" fontId="50" fillId="35" borderId="14" xfId="0" applyFont="1" applyFill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1" fillId="35" borderId="14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0" fillId="0" borderId="16" xfId="0" applyFont="1" applyBorder="1" applyAlignment="1">
      <alignment vertical="center"/>
    </xf>
    <xf numFmtId="164" fontId="53" fillId="0" borderId="10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 wrapText="1"/>
    </xf>
    <xf numFmtId="2" fontId="51" fillId="36" borderId="10" xfId="0" applyNumberFormat="1" applyFont="1" applyFill="1" applyBorder="1" applyAlignment="1">
      <alignment vertical="center"/>
    </xf>
    <xf numFmtId="164" fontId="51" fillId="36" borderId="10" xfId="0" applyNumberFormat="1" applyFont="1" applyFill="1" applyBorder="1" applyAlignment="1">
      <alignment vertical="center" wrapText="1"/>
    </xf>
    <xf numFmtId="2" fontId="51" fillId="36" borderId="12" xfId="0" applyNumberFormat="1" applyFont="1" applyFill="1" applyBorder="1" applyAlignment="1">
      <alignment vertical="center"/>
    </xf>
    <xf numFmtId="164" fontId="51" fillId="36" borderId="0" xfId="0" applyNumberFormat="1" applyFont="1" applyFill="1" applyBorder="1" applyAlignment="1">
      <alignment vertical="center" wrapText="1"/>
    </xf>
    <xf numFmtId="164" fontId="51" fillId="36" borderId="12" xfId="0" applyNumberFormat="1" applyFont="1" applyFill="1" applyBorder="1" applyAlignment="1">
      <alignment vertical="center" wrapText="1"/>
    </xf>
    <xf numFmtId="2" fontId="50" fillId="33" borderId="10" xfId="0" applyNumberFormat="1" applyFont="1" applyFill="1" applyBorder="1" applyAlignment="1">
      <alignment vertical="center"/>
    </xf>
    <xf numFmtId="164" fontId="50" fillId="0" borderId="10" xfId="0" applyNumberFormat="1" applyFont="1" applyBorder="1" applyAlignment="1">
      <alignment vertical="center"/>
    </xf>
    <xf numFmtId="2" fontId="50" fillId="33" borderId="16" xfId="0" applyNumberFormat="1" applyFont="1" applyFill="1" applyBorder="1" applyAlignment="1">
      <alignment vertical="center"/>
    </xf>
    <xf numFmtId="164" fontId="49" fillId="0" borderId="0" xfId="0" applyNumberFormat="1" applyFont="1" applyAlignment="1">
      <alignment vertical="center"/>
    </xf>
    <xf numFmtId="164" fontId="50" fillId="0" borderId="16" xfId="0" applyNumberFormat="1" applyFont="1" applyBorder="1" applyAlignment="1">
      <alignment vertical="center"/>
    </xf>
    <xf numFmtId="164" fontId="50" fillId="0" borderId="25" xfId="0" applyNumberFormat="1" applyFont="1" applyBorder="1" applyAlignment="1">
      <alignment vertical="center"/>
    </xf>
    <xf numFmtId="2" fontId="50" fillId="35" borderId="14" xfId="0" applyNumberFormat="1" applyFont="1" applyFill="1" applyBorder="1" applyAlignment="1">
      <alignment vertical="center"/>
    </xf>
    <xf numFmtId="164" fontId="50" fillId="35" borderId="14" xfId="0" applyNumberFormat="1" applyFont="1" applyFill="1" applyBorder="1" applyAlignment="1">
      <alignment vertical="center" wrapText="1"/>
    </xf>
    <xf numFmtId="164" fontId="55" fillId="35" borderId="14" xfId="0" applyNumberFormat="1" applyFont="1" applyFill="1" applyBorder="1" applyAlignment="1">
      <alignment vertical="center"/>
    </xf>
    <xf numFmtId="164" fontId="51" fillId="35" borderId="15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50" fillId="0" borderId="11" xfId="0" applyNumberFormat="1" applyFont="1" applyBorder="1" applyAlignment="1">
      <alignment vertical="center"/>
    </xf>
    <xf numFmtId="2" fontId="51" fillId="35" borderId="14" xfId="0" applyNumberFormat="1" applyFont="1" applyFill="1" applyBorder="1" applyAlignment="1">
      <alignment vertical="center"/>
    </xf>
    <xf numFmtId="164" fontId="49" fillId="35" borderId="14" xfId="0" applyNumberFormat="1" applyFont="1" applyFill="1" applyBorder="1" applyAlignment="1">
      <alignment vertical="center"/>
    </xf>
    <xf numFmtId="164" fontId="55" fillId="35" borderId="14" xfId="0" applyNumberFormat="1" applyFont="1" applyFill="1" applyBorder="1" applyAlignment="1">
      <alignment vertical="center" wrapText="1"/>
    </xf>
    <xf numFmtId="2" fontId="50" fillId="33" borderId="11" xfId="0" applyNumberFormat="1" applyFont="1" applyFill="1" applyBorder="1" applyAlignment="1">
      <alignment vertical="center"/>
    </xf>
    <xf numFmtId="164" fontId="49" fillId="37" borderId="11" xfId="0" applyNumberFormat="1" applyFont="1" applyFill="1" applyBorder="1" applyAlignment="1">
      <alignment vertical="center" wrapText="1"/>
    </xf>
    <xf numFmtId="164" fontId="49" fillId="37" borderId="10" xfId="0" applyNumberFormat="1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33" borderId="11" xfId="0" applyNumberFormat="1" applyFont="1" applyFill="1" applyBorder="1" applyAlignment="1">
      <alignment vertical="center"/>
    </xf>
    <xf numFmtId="164" fontId="50" fillId="33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 wrapText="1"/>
    </xf>
    <xf numFmtId="164" fontId="51" fillId="35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164" fontId="50" fillId="0" borderId="0" xfId="0" applyNumberFormat="1" applyFont="1" applyBorder="1" applyAlignment="1">
      <alignment vertical="center"/>
    </xf>
    <xf numFmtId="164" fontId="50" fillId="0" borderId="0" xfId="0" applyNumberFormat="1" applyFont="1" applyAlignment="1">
      <alignment vertical="center"/>
    </xf>
    <xf numFmtId="2" fontId="50" fillId="33" borderId="0" xfId="0" applyNumberFormat="1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/>
    </xf>
    <xf numFmtId="2" fontId="50" fillId="0" borderId="10" xfId="0" applyNumberFormat="1" applyFont="1" applyFill="1" applyBorder="1" applyAlignment="1">
      <alignment vertical="center"/>
    </xf>
    <xf numFmtId="164" fontId="49" fillId="0" borderId="10" xfId="0" applyNumberFormat="1" applyFont="1" applyFill="1" applyBorder="1" applyAlignment="1">
      <alignment vertical="center"/>
    </xf>
    <xf numFmtId="164" fontId="50" fillId="0" borderId="10" xfId="0" applyNumberFormat="1" applyFont="1" applyFill="1" applyBorder="1" applyAlignment="1">
      <alignment vertical="center"/>
    </xf>
    <xf numFmtId="0" fontId="51" fillId="36" borderId="10" xfId="0" applyFont="1" applyFill="1" applyBorder="1" applyAlignment="1">
      <alignment horizontal="left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/>
    </xf>
    <xf numFmtId="164" fontId="51" fillId="36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5" fillId="35" borderId="14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1" fillId="34" borderId="0" xfId="0" applyFont="1" applyFill="1" applyBorder="1" applyAlignment="1">
      <alignment/>
    </xf>
    <xf numFmtId="0" fontId="50" fillId="36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50" fillId="0" borderId="0" xfId="0" applyFont="1" applyBorder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164" fontId="49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2" fontId="0" fillId="0" borderId="10" xfId="0" applyNumberFormat="1" applyBorder="1" applyAlignment="1">
      <alignment/>
    </xf>
    <xf numFmtId="43" fontId="0" fillId="0" borderId="10" xfId="65" applyFont="1" applyBorder="1" applyAlignment="1">
      <alignment/>
    </xf>
    <xf numFmtId="0" fontId="51" fillId="35" borderId="26" xfId="0" applyFont="1" applyFill="1" applyBorder="1" applyAlignment="1">
      <alignment horizontal="center" vertical="center"/>
    </xf>
    <xf numFmtId="0" fontId="51" fillId="35" borderId="27" xfId="0" applyFont="1" applyFill="1" applyBorder="1" applyAlignment="1">
      <alignment horizontal="center" vertical="center"/>
    </xf>
    <xf numFmtId="0" fontId="51" fillId="35" borderId="27" xfId="0" applyFont="1" applyFill="1" applyBorder="1" applyAlignment="1">
      <alignment horizontal="left" vertical="center" wrapText="1"/>
    </xf>
    <xf numFmtId="0" fontId="51" fillId="35" borderId="27" xfId="0" applyFont="1" applyFill="1" applyBorder="1" applyAlignment="1">
      <alignment vertical="center"/>
    </xf>
    <xf numFmtId="2" fontId="51" fillId="35" borderId="27" xfId="0" applyNumberFormat="1" applyFont="1" applyFill="1" applyBorder="1" applyAlignment="1">
      <alignment vertical="center"/>
    </xf>
    <xf numFmtId="164" fontId="51" fillId="35" borderId="27" xfId="0" applyNumberFormat="1" applyFont="1" applyFill="1" applyBorder="1" applyAlignment="1">
      <alignment vertical="center"/>
    </xf>
    <xf numFmtId="164" fontId="51" fillId="35" borderId="27" xfId="0" applyNumberFormat="1" applyFont="1" applyFill="1" applyBorder="1" applyAlignment="1">
      <alignment vertical="center" wrapText="1"/>
    </xf>
    <xf numFmtId="164" fontId="51" fillId="35" borderId="28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33" borderId="0" xfId="0" applyFont="1" applyFill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49" fillId="37" borderId="13" xfId="0" applyFont="1" applyFill="1" applyBorder="1" applyAlignment="1">
      <alignment horizontal="left" vertical="top" wrapText="1"/>
    </xf>
    <xf numFmtId="0" fontId="49" fillId="37" borderId="14" xfId="0" applyFont="1" applyFill="1" applyBorder="1" applyAlignment="1">
      <alignment horizontal="left" vertical="top" wrapText="1"/>
    </xf>
    <xf numFmtId="0" fontId="49" fillId="37" borderId="15" xfId="0" applyFont="1" applyFill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37" borderId="13" xfId="0" applyFont="1" applyFill="1" applyBorder="1" applyAlignment="1">
      <alignment horizontal="left" vertical="top"/>
    </xf>
    <xf numFmtId="0" fontId="49" fillId="37" borderId="14" xfId="0" applyFont="1" applyFill="1" applyBorder="1" applyAlignment="1">
      <alignment horizontal="left" vertical="top"/>
    </xf>
    <xf numFmtId="0" fontId="49" fillId="37" borderId="15" xfId="0" applyFont="1" applyFill="1" applyBorder="1" applyAlignment="1">
      <alignment horizontal="left" vertical="top"/>
    </xf>
    <xf numFmtId="0" fontId="2" fillId="37" borderId="13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horizontal="left" vertical="top" wrapText="1"/>
    </xf>
    <xf numFmtId="0" fontId="2" fillId="37" borderId="15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wrapText="1"/>
    </xf>
    <xf numFmtId="0" fontId="5" fillId="34" borderId="14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164" fontId="57" fillId="35" borderId="27" xfId="0" applyNumberFormat="1" applyFont="1" applyFill="1" applyBorder="1" applyAlignment="1">
      <alignment horizontal="center" vertical="center"/>
    </xf>
    <xf numFmtId="164" fontId="57" fillId="35" borderId="28" xfId="0" applyNumberFormat="1" applyFont="1" applyFill="1" applyBorder="1" applyAlignment="1">
      <alignment horizontal="center" vertical="center"/>
    </xf>
    <xf numFmtId="164" fontId="57" fillId="35" borderId="16" xfId="0" applyNumberFormat="1" applyFont="1" applyFill="1" applyBorder="1" applyAlignment="1">
      <alignment horizontal="center" vertical="center"/>
    </xf>
    <xf numFmtId="164" fontId="57" fillId="35" borderId="25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53" fillId="0" borderId="10" xfId="0" applyFont="1" applyBorder="1" applyAlignment="1">
      <alignment horizontal="left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164" fontId="51" fillId="35" borderId="13" xfId="0" applyNumberFormat="1" applyFont="1" applyFill="1" applyBorder="1" applyAlignment="1">
      <alignment horizontal="right" vertical="center" wrapText="1"/>
    </xf>
    <xf numFmtId="164" fontId="51" fillId="35" borderId="14" xfId="0" applyNumberFormat="1" applyFont="1" applyFill="1" applyBorder="1" applyAlignment="1">
      <alignment horizontal="right" vertical="center" wrapText="1"/>
    </xf>
    <xf numFmtId="164" fontId="51" fillId="35" borderId="15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urrency 2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ta" xfId="51"/>
    <cellStyle name="Percent" xfId="52"/>
    <cellStyle name="Porcentagem 2" xfId="53"/>
    <cellStyle name="Porcentagem 2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552450</xdr:colOff>
      <xdr:row>0</xdr:row>
      <xdr:rowOff>19050</xdr:rowOff>
    </xdr:from>
    <xdr:ext cx="5410200" cy="600075"/>
    <xdr:sp>
      <xdr:nvSpPr>
        <xdr:cNvPr id="1" name="Retângulo 1"/>
        <xdr:cNvSpPr>
          <a:spLocks/>
        </xdr:cNvSpPr>
      </xdr:nvSpPr>
      <xdr:spPr>
        <a:xfrm>
          <a:off x="552450" y="19050"/>
          <a:ext cx="5410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"/>
  <sheetViews>
    <sheetView zoomScalePageLayoutView="0" workbookViewId="0" topLeftCell="A43">
      <selection activeCell="D21" sqref="D21"/>
    </sheetView>
  </sheetViews>
  <sheetFormatPr defaultColWidth="9.140625" defaultRowHeight="15"/>
  <cols>
    <col min="1" max="1" width="16.28125" style="0" customWidth="1"/>
    <col min="2" max="2" width="13.7109375" style="0" customWidth="1"/>
    <col min="3" max="3" width="11.28125" style="0" customWidth="1"/>
    <col min="4" max="4" width="22.140625" style="0" customWidth="1"/>
    <col min="5" max="5" width="13.7109375" style="0" customWidth="1"/>
    <col min="6" max="6" width="17.7109375" style="0" customWidth="1"/>
    <col min="7" max="7" width="16.140625" style="0" customWidth="1"/>
    <col min="8" max="8" width="14.140625" style="0" customWidth="1"/>
  </cols>
  <sheetData>
    <row r="1" spans="1:10" ht="31.5" customHeight="1">
      <c r="A1" s="214" t="s">
        <v>163</v>
      </c>
      <c r="B1" s="214"/>
      <c r="C1" s="214"/>
      <c r="D1" s="214"/>
      <c r="E1" s="214"/>
      <c r="F1" s="214"/>
      <c r="G1" s="214"/>
      <c r="H1" s="214"/>
      <c r="I1" s="214"/>
      <c r="J1" s="214"/>
    </row>
    <row r="2" ht="21.75" customHeight="1"/>
    <row r="3" spans="1:10" ht="14.25" customHeight="1">
      <c r="A3" s="20" t="s">
        <v>79</v>
      </c>
      <c r="B3" s="216" t="s">
        <v>80</v>
      </c>
      <c r="C3" s="216"/>
      <c r="D3" s="216"/>
      <c r="E3" s="216"/>
      <c r="F3" s="216"/>
      <c r="G3" s="216"/>
      <c r="H3" s="216"/>
      <c r="I3" s="216"/>
      <c r="J3" s="216"/>
    </row>
    <row r="4" spans="1:10" ht="14.25" customHeight="1">
      <c r="A4" s="20" t="s">
        <v>52</v>
      </c>
      <c r="B4" s="219" t="str">
        <f>'PLANILHA ATUALIZADA'!D11</f>
        <v>Placa de obra nas dimensões de 2.0 x 4.0 m, padrão IOPES</v>
      </c>
      <c r="C4" s="220"/>
      <c r="D4" s="220"/>
      <c r="E4" s="220"/>
      <c r="F4" s="220"/>
      <c r="G4" s="220"/>
      <c r="H4" s="220"/>
      <c r="I4" s="220"/>
      <c r="J4" s="221"/>
    </row>
    <row r="5" ht="13.5" customHeight="1"/>
    <row r="6" spans="1:9" ht="15.75" customHeight="1">
      <c r="A6" s="108" t="s">
        <v>75</v>
      </c>
      <c r="B6" s="18" t="s">
        <v>114</v>
      </c>
      <c r="C6" s="87" t="s">
        <v>146</v>
      </c>
      <c r="D6" s="87" t="s">
        <v>68</v>
      </c>
      <c r="E6" s="87" t="s">
        <v>67</v>
      </c>
      <c r="F6" s="87" t="s">
        <v>2</v>
      </c>
      <c r="H6" s="104"/>
      <c r="I6" s="104"/>
    </row>
    <row r="7" spans="1:8" ht="17.25" customHeight="1">
      <c r="A7" s="25" t="s">
        <v>124</v>
      </c>
      <c r="B7" s="21">
        <v>4</v>
      </c>
      <c r="C7" s="104"/>
      <c r="D7">
        <v>2</v>
      </c>
      <c r="E7" s="104"/>
      <c r="F7" s="21">
        <f>D7*B7</f>
        <v>8</v>
      </c>
      <c r="H7" s="39"/>
    </row>
    <row r="8" spans="1:9" ht="16.5" customHeight="1">
      <c r="A8" s="25"/>
      <c r="B8" s="21"/>
      <c r="C8" s="104"/>
      <c r="E8" s="104"/>
      <c r="F8" s="21"/>
      <c r="H8" s="42"/>
      <c r="I8" s="26"/>
    </row>
    <row r="9" spans="5:7" ht="14.25" customHeight="1">
      <c r="E9" s="22" t="s">
        <v>2</v>
      </c>
      <c r="F9" s="23">
        <f>SUM(F7:F8)</f>
        <v>8</v>
      </c>
      <c r="G9" s="24" t="s">
        <v>1</v>
      </c>
    </row>
    <row r="10" spans="1:10" ht="15" customHeight="1">
      <c r="A10" s="20" t="s">
        <v>69</v>
      </c>
      <c r="B10" s="216" t="s">
        <v>47</v>
      </c>
      <c r="C10" s="216"/>
      <c r="D10" s="216"/>
      <c r="E10" s="216"/>
      <c r="F10" s="216"/>
      <c r="G10" s="216"/>
      <c r="H10" s="216"/>
      <c r="I10" s="216"/>
      <c r="J10" s="216"/>
    </row>
    <row r="11" spans="1:10" ht="15">
      <c r="A11" s="26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20" t="s">
        <v>27</v>
      </c>
      <c r="B12" s="212" t="str">
        <f>'PLANILHA ATUALIZADA'!D15</f>
        <v>Fôrma de tábua de madeira de 2.5x30.0cm, levando-se em conta utilização 3 vezes (incluindo o material, corte, montagem, escoramento e desforma)</v>
      </c>
      <c r="C12" s="212"/>
      <c r="D12" s="212"/>
      <c r="E12" s="212"/>
      <c r="F12" s="212"/>
      <c r="G12" s="212"/>
      <c r="H12" s="212"/>
      <c r="I12" s="212"/>
      <c r="J12" s="212"/>
    </row>
    <row r="13" spans="1:10" ht="15">
      <c r="A13" s="215"/>
      <c r="B13" s="215"/>
      <c r="C13" s="28" t="s">
        <v>70</v>
      </c>
      <c r="D13" s="18" t="s">
        <v>71</v>
      </c>
      <c r="E13" s="18"/>
      <c r="F13" s="35" t="s">
        <v>147</v>
      </c>
      <c r="G13" s="2"/>
      <c r="H13" s="2"/>
      <c r="I13" s="36"/>
      <c r="J13" s="34"/>
    </row>
    <row r="14" spans="1:10" ht="15">
      <c r="A14" s="105"/>
      <c r="B14" s="105"/>
      <c r="C14" s="37" t="s">
        <v>72</v>
      </c>
      <c r="D14" s="30">
        <f>3*10*0.6</f>
        <v>18</v>
      </c>
      <c r="E14" s="18"/>
      <c r="F14" s="35" t="s">
        <v>148</v>
      </c>
      <c r="G14" s="2"/>
      <c r="H14" s="2"/>
      <c r="I14" s="36"/>
      <c r="J14" s="34"/>
    </row>
    <row r="15" spans="1:10" ht="15">
      <c r="A15" s="218"/>
      <c r="B15" s="218"/>
      <c r="C15" s="37" t="s">
        <v>149</v>
      </c>
      <c r="D15" s="29">
        <f>1*3.6*10</f>
        <v>36</v>
      </c>
      <c r="E15" s="19"/>
      <c r="F15" s="35"/>
      <c r="G15" s="2"/>
      <c r="H15" s="2"/>
      <c r="I15" s="36"/>
      <c r="J15" s="34"/>
    </row>
    <row r="16" spans="1:10" ht="15">
      <c r="A16" s="105"/>
      <c r="B16" s="105"/>
      <c r="C16" s="37"/>
      <c r="D16" s="29"/>
      <c r="E16" s="19"/>
      <c r="F16" s="35"/>
      <c r="G16" s="2"/>
      <c r="H16" s="2"/>
      <c r="I16" s="36"/>
      <c r="J16" s="34"/>
    </row>
    <row r="17" spans="1:10" ht="15">
      <c r="A17" s="218"/>
      <c r="B17" s="218"/>
      <c r="C17" s="31" t="s">
        <v>2</v>
      </c>
      <c r="D17" s="32">
        <f>SUM(D14:D15)</f>
        <v>54</v>
      </c>
      <c r="E17" s="31" t="s">
        <v>1</v>
      </c>
      <c r="F17" s="38"/>
      <c r="G17" s="2"/>
      <c r="H17" s="2"/>
      <c r="I17" s="36"/>
      <c r="J17" s="34"/>
    </row>
    <row r="18" spans="1:10" ht="15">
      <c r="A18" s="20" t="s">
        <v>28</v>
      </c>
      <c r="B18" s="212" t="str">
        <f>'PLANILHA ATUALIZADA'!D16</f>
        <v>Fornecimento, dobragem e colocação em fôrma, de armadura CA-50 A média, diâmetro de 6.3 a 10.0 mm</v>
      </c>
      <c r="C18" s="212"/>
      <c r="D18" s="212"/>
      <c r="E18" s="212"/>
      <c r="F18" s="212"/>
      <c r="G18" s="212"/>
      <c r="H18" s="212"/>
      <c r="I18" s="212"/>
      <c r="J18" s="212"/>
    </row>
    <row r="19" spans="1:10" ht="15">
      <c r="A19" s="215"/>
      <c r="B19" s="215"/>
      <c r="C19" s="28" t="s">
        <v>70</v>
      </c>
      <c r="D19" s="18" t="s">
        <v>71</v>
      </c>
      <c r="E19" s="18"/>
      <c r="F19" s="35" t="s">
        <v>147</v>
      </c>
      <c r="H19" s="2" t="s">
        <v>151</v>
      </c>
      <c r="I19" s="36"/>
      <c r="J19" s="34"/>
    </row>
    <row r="20" spans="1:10" ht="26.25">
      <c r="A20" s="105"/>
      <c r="B20" s="105"/>
      <c r="C20" s="37" t="s">
        <v>154</v>
      </c>
      <c r="D20" s="30">
        <f>77.04+149</f>
        <v>226.04</v>
      </c>
      <c r="E20" s="18"/>
      <c r="F20" s="35" t="s">
        <v>148</v>
      </c>
      <c r="H20" s="2" t="s">
        <v>150</v>
      </c>
      <c r="I20" s="36"/>
      <c r="J20" s="34"/>
    </row>
    <row r="21" spans="1:10" ht="15">
      <c r="A21" s="218"/>
      <c r="B21" s="218"/>
      <c r="C21" s="31" t="s">
        <v>2</v>
      </c>
      <c r="D21" s="32">
        <f>D20</f>
        <v>226.04</v>
      </c>
      <c r="E21" s="31" t="s">
        <v>50</v>
      </c>
      <c r="F21" s="38"/>
      <c r="G21" s="2"/>
      <c r="H21" s="2"/>
      <c r="I21" s="36"/>
      <c r="J21" s="34"/>
    </row>
    <row r="22" spans="1:10" ht="15">
      <c r="A22" s="20" t="s">
        <v>29</v>
      </c>
      <c r="B22" s="212" t="str">
        <f>'PLANILHA ATUALIZADA'!D17</f>
        <v>Fornecimento, dobragem e colocação em fôrma, de armadura CA-60 B fina, diâmetro de 4.0 a 7.0mm</v>
      </c>
      <c r="C22" s="212"/>
      <c r="D22" s="212"/>
      <c r="E22" s="212"/>
      <c r="F22" s="212"/>
      <c r="G22" s="212"/>
      <c r="H22" s="212"/>
      <c r="I22" s="212"/>
      <c r="J22" s="212"/>
    </row>
    <row r="23" spans="1:10" ht="15">
      <c r="A23" s="215"/>
      <c r="B23" s="215"/>
      <c r="C23" s="28" t="s">
        <v>70</v>
      </c>
      <c r="D23" s="18" t="s">
        <v>71</v>
      </c>
      <c r="E23" s="18"/>
      <c r="F23" s="35" t="s">
        <v>147</v>
      </c>
      <c r="G23" s="2"/>
      <c r="H23" s="2">
        <f>10*8*0.25</f>
        <v>20</v>
      </c>
      <c r="I23" s="36"/>
      <c r="J23" s="34"/>
    </row>
    <row r="24" spans="1:10" ht="15">
      <c r="A24" s="105"/>
      <c r="B24" s="105"/>
      <c r="C24" s="37" t="s">
        <v>153</v>
      </c>
      <c r="D24" s="30">
        <v>20</v>
      </c>
      <c r="E24" s="18"/>
      <c r="F24" s="35" t="s">
        <v>148</v>
      </c>
      <c r="G24" s="2"/>
      <c r="H24" s="2">
        <f>10*24*1.15</f>
        <v>276</v>
      </c>
      <c r="I24" s="36"/>
      <c r="J24" s="34"/>
    </row>
    <row r="25" spans="1:10" ht="15">
      <c r="A25" s="105"/>
      <c r="B25" s="105"/>
      <c r="C25" s="37" t="s">
        <v>152</v>
      </c>
      <c r="D25" s="30">
        <v>276</v>
      </c>
      <c r="E25" s="18"/>
      <c r="F25" s="35"/>
      <c r="G25" s="2"/>
      <c r="H25" s="2"/>
      <c r="I25" s="36"/>
      <c r="J25" s="34"/>
    </row>
    <row r="26" spans="1:10" ht="15">
      <c r="A26" s="218"/>
      <c r="B26" s="218"/>
      <c r="C26" s="37"/>
      <c r="D26" s="29"/>
      <c r="E26" s="19"/>
      <c r="F26" s="35"/>
      <c r="G26" s="2"/>
      <c r="H26" s="2"/>
      <c r="I26" s="36"/>
      <c r="J26" s="34"/>
    </row>
    <row r="27" spans="1:10" ht="15">
      <c r="A27" s="218"/>
      <c r="B27" s="218"/>
      <c r="C27" s="31" t="s">
        <v>2</v>
      </c>
      <c r="D27" s="32">
        <f>SUM(D24:D26)</f>
        <v>296</v>
      </c>
      <c r="E27" s="31" t="s">
        <v>50</v>
      </c>
      <c r="F27" s="38"/>
      <c r="G27" s="2"/>
      <c r="H27" s="2"/>
      <c r="I27" s="36"/>
      <c r="J27" s="34"/>
    </row>
    <row r="28" spans="1:10" ht="15">
      <c r="A28" s="20" t="s">
        <v>62</v>
      </c>
      <c r="B28" s="219" t="str">
        <f>'PLANILHA ATUALIZADA'!D18</f>
        <v>Fornecimento e aplicação de concreto USINADO Fck=20 MPa - considerando BOMBEAMENTO (5% de perdas já incluído no custo) (6% de taxa p/concr.bombeavel)</v>
      </c>
      <c r="C28" s="220"/>
      <c r="D28" s="220"/>
      <c r="E28" s="220"/>
      <c r="F28" s="220"/>
      <c r="G28" s="220"/>
      <c r="H28" s="220"/>
      <c r="I28" s="220"/>
      <c r="J28" s="221"/>
    </row>
    <row r="29" spans="1:10" ht="15">
      <c r="A29" s="222" t="s">
        <v>87</v>
      </c>
      <c r="B29" s="222"/>
      <c r="C29" s="28" t="s">
        <v>7</v>
      </c>
      <c r="D29" s="18"/>
      <c r="E29" s="109"/>
      <c r="F29" s="33"/>
      <c r="G29" s="3"/>
      <c r="H29" s="3"/>
      <c r="I29" s="73"/>
      <c r="J29" s="34"/>
    </row>
    <row r="30" spans="1:10" ht="15">
      <c r="A30" s="223" t="s">
        <v>153</v>
      </c>
      <c r="B30" s="223"/>
      <c r="C30" s="25">
        <f>H30</f>
        <v>2.376</v>
      </c>
      <c r="D30" s="18"/>
      <c r="E30" s="109"/>
      <c r="F30" s="35" t="s">
        <v>147</v>
      </c>
      <c r="G30" s="3"/>
      <c r="H30" s="201">
        <f>(10*0.6*0.6*0.6)*1.1</f>
        <v>2.376</v>
      </c>
      <c r="I30" s="73"/>
      <c r="J30" s="34"/>
    </row>
    <row r="31" spans="1:10" ht="15">
      <c r="A31" s="217" t="s">
        <v>152</v>
      </c>
      <c r="B31" s="217"/>
      <c r="C31" s="37">
        <f>H31</f>
        <v>1.188</v>
      </c>
      <c r="D31" s="29"/>
      <c r="E31" s="19"/>
      <c r="F31" s="35" t="s">
        <v>148</v>
      </c>
      <c r="G31" s="2"/>
      <c r="H31" s="2">
        <f>(10*0.12*0.25*3.6)*1.1</f>
        <v>1.188</v>
      </c>
      <c r="I31" s="36"/>
      <c r="J31" s="34"/>
    </row>
    <row r="32" spans="1:10" ht="15">
      <c r="A32" s="218"/>
      <c r="B32" s="218"/>
      <c r="C32" s="31" t="s">
        <v>2</v>
      </c>
      <c r="D32" s="32">
        <f>C31+C30</f>
        <v>3.56</v>
      </c>
      <c r="E32" s="31" t="s">
        <v>1</v>
      </c>
      <c r="F32" s="38"/>
      <c r="G32" s="2"/>
      <c r="H32" s="2"/>
      <c r="I32" s="36"/>
      <c r="J32" s="34"/>
    </row>
    <row r="33" spans="1:10" ht="15">
      <c r="A33" s="20" t="s">
        <v>30</v>
      </c>
      <c r="B33" s="212" t="str">
        <f>'PLANILHA ATUALIZADA'!D19</f>
        <v>Alvenaria de blocos de concreto 9x19x39cm, c/ resist. mínimo a compres. 2.5 MPa, assent. c/ arg. de cimento, cal hidratada CH1 e areia no traço 1:0.5:8 esp. das juntas 10mm e esp. das paredes, s/ rev. 9cm</v>
      </c>
      <c r="C33" s="213"/>
      <c r="D33" s="213"/>
      <c r="E33" s="213"/>
      <c r="F33" s="212"/>
      <c r="G33" s="212"/>
      <c r="H33" s="212"/>
      <c r="I33" s="212"/>
      <c r="J33" s="212"/>
    </row>
    <row r="34" spans="1:8" ht="15">
      <c r="A34" s="101" t="s">
        <v>53</v>
      </c>
      <c r="B34" s="86"/>
      <c r="C34" s="86"/>
      <c r="D34" s="78"/>
      <c r="E34" s="86"/>
      <c r="F34" s="86"/>
      <c r="G34" s="78"/>
      <c r="H34" s="104"/>
    </row>
    <row r="35" spans="1:8" ht="16.5" customHeight="1">
      <c r="A35" s="41" t="s">
        <v>75</v>
      </c>
      <c r="B35" s="41" t="s">
        <v>73</v>
      </c>
      <c r="C35" s="41" t="s">
        <v>65</v>
      </c>
      <c r="D35" s="41" t="s">
        <v>66</v>
      </c>
      <c r="E35" s="41" t="s">
        <v>65</v>
      </c>
      <c r="F35" s="103" t="s">
        <v>74</v>
      </c>
      <c r="G35" s="41" t="s">
        <v>67</v>
      </c>
      <c r="H35" s="41" t="s">
        <v>2</v>
      </c>
    </row>
    <row r="36" spans="1:8" ht="17.25" customHeight="1">
      <c r="A36" s="114" t="s">
        <v>125</v>
      </c>
      <c r="B36" s="114">
        <v>3</v>
      </c>
      <c r="C36" s="85" t="s">
        <v>65</v>
      </c>
      <c r="D36" s="114">
        <v>3.1</v>
      </c>
      <c r="E36" s="85" t="s">
        <v>65</v>
      </c>
      <c r="F36" s="202">
        <v>2</v>
      </c>
      <c r="G36" s="85" t="s">
        <v>67</v>
      </c>
      <c r="H36" s="114">
        <f>B36*D36*F36</f>
        <v>18.6</v>
      </c>
    </row>
    <row r="37" spans="1:8" ht="15">
      <c r="A37" s="114" t="s">
        <v>125</v>
      </c>
      <c r="B37" s="114">
        <v>6.22</v>
      </c>
      <c r="C37" s="85" t="s">
        <v>65</v>
      </c>
      <c r="D37" s="114">
        <v>3.1</v>
      </c>
      <c r="E37" s="85" t="s">
        <v>65</v>
      </c>
      <c r="F37" s="202">
        <v>2</v>
      </c>
      <c r="G37" s="85" t="s">
        <v>67</v>
      </c>
      <c r="H37" s="114">
        <f>B37*D37*F37</f>
        <v>38.56</v>
      </c>
    </row>
    <row r="38" spans="1:8" ht="16.5">
      <c r="A38" s="114" t="s">
        <v>126</v>
      </c>
      <c r="B38" s="99">
        <v>7.55</v>
      </c>
      <c r="C38" s="85" t="s">
        <v>65</v>
      </c>
      <c r="D38" s="114">
        <v>3.1</v>
      </c>
      <c r="E38" s="85" t="s">
        <v>65</v>
      </c>
      <c r="F38" s="203">
        <v>2</v>
      </c>
      <c r="G38" s="85" t="s">
        <v>67</v>
      </c>
      <c r="H38" s="114">
        <f>B38*D38*F38</f>
        <v>46.81</v>
      </c>
    </row>
    <row r="39" spans="1:8" ht="16.5">
      <c r="A39" s="99" t="s">
        <v>126</v>
      </c>
      <c r="B39" s="76">
        <v>6.22</v>
      </c>
      <c r="C39" s="85" t="s">
        <v>65</v>
      </c>
      <c r="D39" s="114">
        <v>3.1</v>
      </c>
      <c r="E39" s="85" t="s">
        <v>65</v>
      </c>
      <c r="F39" s="203">
        <v>2</v>
      </c>
      <c r="G39" s="85" t="s">
        <v>67</v>
      </c>
      <c r="H39" s="114">
        <f>B39*D39*F39</f>
        <v>38.56</v>
      </c>
    </row>
    <row r="40" spans="1:8" ht="16.5">
      <c r="A40" s="99"/>
      <c r="B40" s="74" t="s">
        <v>49</v>
      </c>
      <c r="C40" s="74" t="s">
        <v>49</v>
      </c>
      <c r="D40" s="74" t="s">
        <v>127</v>
      </c>
      <c r="E40" s="76" t="s">
        <v>49</v>
      </c>
      <c r="F40" s="76" t="s">
        <v>49</v>
      </c>
      <c r="G40" s="76" t="s">
        <v>49</v>
      </c>
      <c r="H40" s="76">
        <f>SUM(H36:H39)</f>
        <v>142.53</v>
      </c>
    </row>
    <row r="41" spans="2:8" ht="15">
      <c r="B41" s="39"/>
      <c r="C41" s="104"/>
      <c r="D41" s="39"/>
      <c r="E41" s="104"/>
      <c r="F41" s="39"/>
      <c r="G41" s="104"/>
      <c r="H41" s="39"/>
    </row>
    <row r="42" spans="7:9" ht="15">
      <c r="G42" s="22" t="s">
        <v>2</v>
      </c>
      <c r="H42" s="40">
        <f>H40</f>
        <v>142.53</v>
      </c>
      <c r="I42" s="24" t="s">
        <v>1</v>
      </c>
    </row>
    <row r="44" spans="1:10" ht="15">
      <c r="A44" s="20" t="s">
        <v>31</v>
      </c>
      <c r="B44" s="212" t="s">
        <v>54</v>
      </c>
      <c r="C44" s="212"/>
      <c r="D44" s="212"/>
      <c r="E44" s="212"/>
      <c r="F44" s="212"/>
      <c r="G44" s="212"/>
      <c r="H44" s="212"/>
      <c r="I44" s="212"/>
      <c r="J44" s="212"/>
    </row>
    <row r="45" spans="1:10" ht="15">
      <c r="A45" s="215"/>
      <c r="B45" s="215"/>
      <c r="C45" s="28"/>
      <c r="D45" s="18"/>
      <c r="E45" s="18"/>
      <c r="F45" s="35"/>
      <c r="G45" s="2"/>
      <c r="H45" s="2"/>
      <c r="I45" s="36"/>
      <c r="J45" s="34"/>
    </row>
    <row r="46" spans="1:10" ht="15">
      <c r="A46" s="89"/>
      <c r="B46" s="17" t="s">
        <v>68</v>
      </c>
      <c r="C46" s="17" t="s">
        <v>66</v>
      </c>
      <c r="D46" s="74" t="s">
        <v>89</v>
      </c>
      <c r="E46" s="76" t="s">
        <v>90</v>
      </c>
      <c r="F46" s="76" t="s">
        <v>7</v>
      </c>
      <c r="G46" s="76" t="s">
        <v>91</v>
      </c>
      <c r="H46" s="76" t="s">
        <v>92</v>
      </c>
      <c r="I46" s="36"/>
      <c r="J46" s="34"/>
    </row>
    <row r="47" spans="1:10" ht="16.5">
      <c r="A47" s="106" t="s">
        <v>93</v>
      </c>
      <c r="B47" s="74">
        <v>1.5</v>
      </c>
      <c r="C47" s="74">
        <v>1</v>
      </c>
      <c r="D47" s="74">
        <v>2.3</v>
      </c>
      <c r="E47" s="76">
        <f>D47</f>
        <v>2.3</v>
      </c>
      <c r="F47" s="76">
        <v>4</v>
      </c>
      <c r="G47" s="76">
        <f>F47*D47</f>
        <v>9.2</v>
      </c>
      <c r="H47" s="76">
        <f>F47*E47</f>
        <v>9.2</v>
      </c>
      <c r="I47" s="36"/>
      <c r="J47" s="34"/>
    </row>
    <row r="48" spans="1:10" ht="16.5">
      <c r="A48" s="99" t="s">
        <v>129</v>
      </c>
      <c r="B48" s="76">
        <v>0.8</v>
      </c>
      <c r="C48" s="76">
        <v>2.1</v>
      </c>
      <c r="D48" s="76">
        <v>2</v>
      </c>
      <c r="E48" s="76">
        <f>D48</f>
        <v>2</v>
      </c>
      <c r="F48" s="76">
        <v>2</v>
      </c>
      <c r="G48" s="76">
        <f>F48*D48</f>
        <v>4</v>
      </c>
      <c r="H48" s="76">
        <f>F48*E48</f>
        <v>4</v>
      </c>
      <c r="I48" s="36"/>
      <c r="J48" s="34"/>
    </row>
    <row r="49" spans="1:10" ht="15.75" thickBot="1">
      <c r="A49" s="89"/>
      <c r="B49" s="17"/>
      <c r="C49" s="17"/>
      <c r="D49" s="75"/>
      <c r="E49" s="115" t="s">
        <v>94</v>
      </c>
      <c r="F49" s="116"/>
      <c r="G49" s="116">
        <f>SUM(G47:G48)</f>
        <v>13.2</v>
      </c>
      <c r="H49" s="91">
        <f>SUM(H47:H48)</f>
        <v>13.2</v>
      </c>
      <c r="I49" s="36"/>
      <c r="J49" s="34"/>
    </row>
    <row r="50" spans="1:10" ht="15.75" thickBot="1">
      <c r="A50" s="89"/>
      <c r="B50" s="17"/>
      <c r="C50" s="17"/>
      <c r="D50" s="74"/>
      <c r="E50" s="74"/>
      <c r="F50" s="74"/>
      <c r="G50" s="74" t="s">
        <v>2</v>
      </c>
      <c r="H50" s="77">
        <f>H49+G49</f>
        <v>26.4</v>
      </c>
      <c r="I50" s="36"/>
      <c r="J50" s="34"/>
    </row>
    <row r="51" spans="1:10" ht="15">
      <c r="A51" s="218"/>
      <c r="B51" s="218"/>
      <c r="C51" s="37"/>
      <c r="D51" s="29"/>
      <c r="E51" s="19"/>
      <c r="F51" s="35"/>
      <c r="G51" s="2"/>
      <c r="H51" s="2"/>
      <c r="I51" s="36"/>
      <c r="J51" s="34"/>
    </row>
    <row r="52" spans="1:10" ht="15">
      <c r="A52" s="218"/>
      <c r="B52" s="218"/>
      <c r="C52" s="31" t="s">
        <v>2</v>
      </c>
      <c r="D52" s="32">
        <f>H50</f>
        <v>26.4</v>
      </c>
      <c r="E52" s="31" t="s">
        <v>15</v>
      </c>
      <c r="F52" s="38"/>
      <c r="G52" s="2"/>
      <c r="H52" s="2"/>
      <c r="I52" s="36"/>
      <c r="J52" s="34"/>
    </row>
    <row r="53" spans="1:10" ht="15">
      <c r="A53" s="196"/>
      <c r="B53" s="196"/>
      <c r="C53" s="45"/>
      <c r="D53" s="72"/>
      <c r="E53" s="45"/>
      <c r="F53" s="38"/>
      <c r="G53" s="2"/>
      <c r="H53" s="2"/>
      <c r="I53" s="36"/>
      <c r="J53" s="34"/>
    </row>
    <row r="54" spans="1:10" ht="15">
      <c r="A54" s="20" t="s">
        <v>32</v>
      </c>
      <c r="B54" s="212" t="str">
        <f>'PLANILHA ATUALIZADA'!D21</f>
        <v>Cobogó de concreto tipo cruzeta de 20 x 20 x 10 cm, assentado com argamassa de cimento, cal hidratada e
areia no traço1:0,5:5, espessura das juntas de 10mm e espessura de parede 10cm</v>
      </c>
      <c r="C54" s="213"/>
      <c r="D54" s="213"/>
      <c r="E54" s="213"/>
      <c r="F54" s="212"/>
      <c r="G54" s="212"/>
      <c r="H54" s="212"/>
      <c r="I54" s="212"/>
      <c r="J54" s="212"/>
    </row>
    <row r="55" spans="1:8" ht="15">
      <c r="A55" s="101" t="s">
        <v>53</v>
      </c>
      <c r="B55" s="86"/>
      <c r="C55" s="86"/>
      <c r="D55" s="78"/>
      <c r="E55" s="86"/>
      <c r="F55" s="86"/>
      <c r="G55" s="78"/>
      <c r="H55" s="104"/>
    </row>
    <row r="56" spans="1:8" ht="15">
      <c r="A56" s="41" t="s">
        <v>75</v>
      </c>
      <c r="B56" s="41" t="s">
        <v>73</v>
      </c>
      <c r="C56" s="41" t="s">
        <v>65</v>
      </c>
      <c r="D56" s="41" t="s">
        <v>66</v>
      </c>
      <c r="E56" s="41" t="s">
        <v>65</v>
      </c>
      <c r="F56" s="103" t="s">
        <v>74</v>
      </c>
      <c r="G56" s="41" t="s">
        <v>67</v>
      </c>
      <c r="H56" s="41" t="s">
        <v>2</v>
      </c>
    </row>
    <row r="57" spans="1:8" ht="16.5">
      <c r="A57" s="197" t="s">
        <v>126</v>
      </c>
      <c r="B57" s="76">
        <v>6.22</v>
      </c>
      <c r="C57" s="85" t="s">
        <v>65</v>
      </c>
      <c r="D57" s="114">
        <v>3.1</v>
      </c>
      <c r="E57" s="85" t="s">
        <v>65</v>
      </c>
      <c r="F57" s="203">
        <v>1</v>
      </c>
      <c r="G57" s="85" t="s">
        <v>67</v>
      </c>
      <c r="H57" s="114">
        <f>B57*D57*F57</f>
        <v>19.28</v>
      </c>
    </row>
    <row r="58" spans="1:8" ht="16.5">
      <c r="A58" s="197"/>
      <c r="B58" s="74" t="s">
        <v>49</v>
      </c>
      <c r="C58" s="74" t="s">
        <v>49</v>
      </c>
      <c r="D58" s="74" t="s">
        <v>127</v>
      </c>
      <c r="E58" s="76" t="s">
        <v>49</v>
      </c>
      <c r="F58" s="76" t="s">
        <v>49</v>
      </c>
      <c r="G58" s="76" t="s">
        <v>49</v>
      </c>
      <c r="H58" s="76">
        <f>SUM(H57:H57)</f>
        <v>19.28</v>
      </c>
    </row>
    <row r="59" spans="2:8" ht="15">
      <c r="B59" s="39"/>
      <c r="C59" s="104"/>
      <c r="D59" s="39"/>
      <c r="E59" s="104"/>
      <c r="F59" s="39"/>
      <c r="G59" s="104"/>
      <c r="H59" s="39"/>
    </row>
    <row r="60" spans="7:9" ht="15">
      <c r="G60" s="22" t="s">
        <v>2</v>
      </c>
      <c r="H60" s="40">
        <f>H58</f>
        <v>19.28</v>
      </c>
      <c r="I60" s="24" t="s">
        <v>1</v>
      </c>
    </row>
    <row r="63" spans="1:10" ht="15">
      <c r="A63" s="20" t="s">
        <v>33</v>
      </c>
      <c r="B63" s="219" t="str">
        <f>'PLANILHA ATUALIZADA'!D24</f>
        <v>Chapisco de argamassa de cimento e areia média ou grossa lavada no traço 1:3, espessura 5mm, com utilização de impermeabilizante</v>
      </c>
      <c r="C63" s="220"/>
      <c r="D63" s="220"/>
      <c r="E63" s="220"/>
      <c r="F63" s="220"/>
      <c r="G63" s="220"/>
      <c r="H63" s="220"/>
      <c r="I63" s="220"/>
      <c r="J63" s="221"/>
    </row>
    <row r="64" spans="1:8" ht="15">
      <c r="A64" s="101" t="s">
        <v>53</v>
      </c>
      <c r="B64" s="86"/>
      <c r="C64" s="86"/>
      <c r="D64" s="78"/>
      <c r="E64" s="86"/>
      <c r="F64" s="86"/>
      <c r="G64" s="78"/>
      <c r="H64" s="104"/>
    </row>
    <row r="65" spans="1:9" ht="14.25" customHeight="1">
      <c r="A65" s="41" t="s">
        <v>75</v>
      </c>
      <c r="B65" s="41" t="s">
        <v>73</v>
      </c>
      <c r="C65" s="41" t="s">
        <v>65</v>
      </c>
      <c r="D65" s="41" t="s">
        <v>66</v>
      </c>
      <c r="E65" s="41" t="s">
        <v>65</v>
      </c>
      <c r="F65" s="103" t="s">
        <v>74</v>
      </c>
      <c r="G65" s="41" t="s">
        <v>67</v>
      </c>
      <c r="H65" s="41" t="s">
        <v>2</v>
      </c>
      <c r="I65" s="104"/>
    </row>
    <row r="66" spans="1:9" ht="15">
      <c r="A66" s="114" t="s">
        <v>125</v>
      </c>
      <c r="B66" s="114">
        <v>3</v>
      </c>
      <c r="C66" s="85" t="s">
        <v>65</v>
      </c>
      <c r="D66" s="114">
        <v>3.1</v>
      </c>
      <c r="E66" s="85" t="s">
        <v>65</v>
      </c>
      <c r="F66" s="202">
        <v>2</v>
      </c>
      <c r="G66" s="85" t="s">
        <v>67</v>
      </c>
      <c r="H66" s="114">
        <f>B66*D66*F66</f>
        <v>18.6</v>
      </c>
      <c r="I66" s="104"/>
    </row>
    <row r="67" spans="1:9" ht="15">
      <c r="A67" s="114" t="s">
        <v>125</v>
      </c>
      <c r="B67" s="114">
        <v>6.22</v>
      </c>
      <c r="C67" s="85" t="s">
        <v>65</v>
      </c>
      <c r="D67" s="114">
        <v>3.1</v>
      </c>
      <c r="E67" s="85" t="s">
        <v>65</v>
      </c>
      <c r="F67" s="202">
        <v>2</v>
      </c>
      <c r="G67" s="85" t="s">
        <v>67</v>
      </c>
      <c r="H67" s="114">
        <f>B67*D67*F67</f>
        <v>38.56</v>
      </c>
      <c r="I67" s="104"/>
    </row>
    <row r="68" spans="1:9" ht="16.5">
      <c r="A68" s="114" t="s">
        <v>126</v>
      </c>
      <c r="B68" s="197">
        <v>7.55</v>
      </c>
      <c r="C68" s="85" t="s">
        <v>65</v>
      </c>
      <c r="D68" s="114">
        <v>3.1</v>
      </c>
      <c r="E68" s="85" t="s">
        <v>65</v>
      </c>
      <c r="F68" s="203">
        <v>2</v>
      </c>
      <c r="G68" s="85" t="s">
        <v>67</v>
      </c>
      <c r="H68" s="114">
        <f>B68*D68*F68</f>
        <v>46.81</v>
      </c>
      <c r="I68" s="104"/>
    </row>
    <row r="69" spans="1:9" ht="16.5">
      <c r="A69" s="197" t="s">
        <v>126</v>
      </c>
      <c r="B69" s="76">
        <v>6.22</v>
      </c>
      <c r="C69" s="85" t="s">
        <v>65</v>
      </c>
      <c r="D69" s="114">
        <v>3.1</v>
      </c>
      <c r="E69" s="85" t="s">
        <v>65</v>
      </c>
      <c r="F69" s="203">
        <v>2</v>
      </c>
      <c r="G69" s="85" t="s">
        <v>67</v>
      </c>
      <c r="H69" s="114">
        <f>B69*D69*F69</f>
        <v>38.56</v>
      </c>
      <c r="I69" s="104"/>
    </row>
    <row r="70" spans="1:9" ht="16.5">
      <c r="A70" s="99"/>
      <c r="B70" s="74" t="s">
        <v>49</v>
      </c>
      <c r="C70" s="74" t="s">
        <v>49</v>
      </c>
      <c r="D70" s="74" t="s">
        <v>127</v>
      </c>
      <c r="E70" s="76" t="s">
        <v>49</v>
      </c>
      <c r="F70" s="76" t="s">
        <v>49</v>
      </c>
      <c r="G70" s="76" t="s">
        <v>49</v>
      </c>
      <c r="H70" s="76">
        <f>SUM(H66:H69)</f>
        <v>142.53</v>
      </c>
      <c r="I70" s="104"/>
    </row>
    <row r="71" spans="1:9" ht="15">
      <c r="A71" s="89"/>
      <c r="B71" s="17"/>
      <c r="C71" s="17"/>
      <c r="D71" s="74" t="s">
        <v>97</v>
      </c>
      <c r="E71" s="76"/>
      <c r="F71" s="76"/>
      <c r="G71" s="76"/>
      <c r="H71" s="76">
        <f>H70*2</f>
        <v>285.06</v>
      </c>
      <c r="I71" s="104"/>
    </row>
    <row r="72" spans="1:9" ht="15">
      <c r="A72" s="89"/>
      <c r="B72" s="17"/>
      <c r="C72" s="17"/>
      <c r="D72" s="74" t="s">
        <v>98</v>
      </c>
      <c r="E72" s="76"/>
      <c r="F72" s="76"/>
      <c r="G72" s="76"/>
      <c r="H72" s="76">
        <f>H71</f>
        <v>285.06</v>
      </c>
      <c r="I72" s="104"/>
    </row>
    <row r="73" spans="1:9" ht="15">
      <c r="A73" s="89"/>
      <c r="B73" s="17"/>
      <c r="C73" s="17"/>
      <c r="D73" s="74" t="s">
        <v>99</v>
      </c>
      <c r="E73" s="76"/>
      <c r="F73" s="76"/>
      <c r="G73" s="76"/>
      <c r="H73" s="76">
        <f>H72</f>
        <v>285.06</v>
      </c>
      <c r="I73" s="104"/>
    </row>
    <row r="74" spans="1:9" ht="15">
      <c r="A74" s="89"/>
      <c r="B74" s="17"/>
      <c r="C74" s="17"/>
      <c r="D74" s="74"/>
      <c r="E74" s="76"/>
      <c r="F74" s="76"/>
      <c r="G74" s="76"/>
      <c r="H74" s="76"/>
      <c r="I74" s="104"/>
    </row>
    <row r="75" spans="1:9" ht="15">
      <c r="A75" s="89"/>
      <c r="B75" s="17"/>
      <c r="C75" s="17"/>
      <c r="D75" s="74"/>
      <c r="E75" s="76"/>
      <c r="F75" s="76"/>
      <c r="G75" s="76"/>
      <c r="H75" s="76"/>
      <c r="I75" s="104"/>
    </row>
    <row r="76" spans="5:7" ht="15">
      <c r="E76" s="22" t="s">
        <v>2</v>
      </c>
      <c r="F76" s="40">
        <f>H71</f>
        <v>285.06</v>
      </c>
      <c r="G76" s="24" t="s">
        <v>1</v>
      </c>
    </row>
    <row r="77" spans="1:10" ht="15">
      <c r="A77" s="20" t="s">
        <v>34</v>
      </c>
      <c r="B77" s="219" t="str">
        <f>'PLANILHA ATUALIZADA'!D25</f>
        <v>Emboço de argamassa de cimento, cal hidratada CH1 e areia média ou grossa lavada no traço 1:0.5:6, espessura 20 mm</v>
      </c>
      <c r="C77" s="220"/>
      <c r="D77" s="220"/>
      <c r="E77" s="220"/>
      <c r="F77" s="220"/>
      <c r="G77" s="220"/>
      <c r="H77" s="220"/>
      <c r="I77" s="220"/>
      <c r="J77" s="221"/>
    </row>
    <row r="78" spans="1:8" ht="15">
      <c r="A78" s="101" t="s">
        <v>53</v>
      </c>
      <c r="B78" s="86"/>
      <c r="C78" s="86"/>
      <c r="D78" s="78"/>
      <c r="E78" s="86"/>
      <c r="F78" s="86"/>
      <c r="G78" s="78"/>
      <c r="H78" s="104"/>
    </row>
    <row r="79" spans="1:8" ht="15">
      <c r="A79" s="41" t="s">
        <v>75</v>
      </c>
      <c r="B79" s="41" t="s">
        <v>73</v>
      </c>
      <c r="C79" s="41" t="s">
        <v>65</v>
      </c>
      <c r="D79" s="41" t="s">
        <v>66</v>
      </c>
      <c r="E79" s="41" t="s">
        <v>65</v>
      </c>
      <c r="F79" s="103" t="s">
        <v>74</v>
      </c>
      <c r="G79" s="41" t="s">
        <v>67</v>
      </c>
      <c r="H79" s="41" t="s">
        <v>2</v>
      </c>
    </row>
    <row r="80" spans="1:8" ht="15">
      <c r="A80" s="114" t="s">
        <v>125</v>
      </c>
      <c r="B80" s="114">
        <v>3</v>
      </c>
      <c r="C80" s="85" t="s">
        <v>65</v>
      </c>
      <c r="D80" s="114">
        <v>3.1</v>
      </c>
      <c r="E80" s="85" t="s">
        <v>65</v>
      </c>
      <c r="F80" s="202">
        <v>2</v>
      </c>
      <c r="G80" s="85" t="s">
        <v>67</v>
      </c>
      <c r="H80" s="114">
        <f>B80*D80*F80</f>
        <v>18.6</v>
      </c>
    </row>
    <row r="81" spans="1:8" ht="15">
      <c r="A81" s="114" t="s">
        <v>125</v>
      </c>
      <c r="B81" s="114">
        <v>6.22</v>
      </c>
      <c r="C81" s="85" t="s">
        <v>65</v>
      </c>
      <c r="D81" s="114">
        <v>3.1</v>
      </c>
      <c r="E81" s="85" t="s">
        <v>65</v>
      </c>
      <c r="F81" s="202">
        <v>2</v>
      </c>
      <c r="G81" s="85" t="s">
        <v>67</v>
      </c>
      <c r="H81" s="114">
        <f>B81*D81*F81</f>
        <v>38.56</v>
      </c>
    </row>
    <row r="82" spans="1:8" ht="16.5">
      <c r="A82" s="114" t="s">
        <v>126</v>
      </c>
      <c r="B82" s="197">
        <v>7.55</v>
      </c>
      <c r="C82" s="85" t="s">
        <v>65</v>
      </c>
      <c r="D82" s="114">
        <v>3.1</v>
      </c>
      <c r="E82" s="85" t="s">
        <v>65</v>
      </c>
      <c r="F82" s="203">
        <v>2</v>
      </c>
      <c r="G82" s="85" t="s">
        <v>67</v>
      </c>
      <c r="H82" s="114">
        <f>B82*D82*F82</f>
        <v>46.81</v>
      </c>
    </row>
    <row r="83" spans="1:8" ht="16.5">
      <c r="A83" s="197" t="s">
        <v>126</v>
      </c>
      <c r="B83" s="76">
        <v>6.22</v>
      </c>
      <c r="C83" s="85" t="s">
        <v>65</v>
      </c>
      <c r="D83" s="114">
        <v>3.1</v>
      </c>
      <c r="E83" s="85" t="s">
        <v>65</v>
      </c>
      <c r="F83" s="203">
        <v>2</v>
      </c>
      <c r="G83" s="85" t="s">
        <v>67</v>
      </c>
      <c r="H83" s="114">
        <f>B83*D83*F83</f>
        <v>38.56</v>
      </c>
    </row>
    <row r="84" spans="1:8" ht="16.5">
      <c r="A84" s="99"/>
      <c r="B84" s="74" t="s">
        <v>49</v>
      </c>
      <c r="C84" s="74" t="s">
        <v>49</v>
      </c>
      <c r="D84" s="74" t="s">
        <v>127</v>
      </c>
      <c r="E84" s="76" t="s">
        <v>49</v>
      </c>
      <c r="F84" s="76" t="s">
        <v>49</v>
      </c>
      <c r="G84" s="76" t="s">
        <v>49</v>
      </c>
      <c r="H84" s="76">
        <f>SUM(H80:H83)</f>
        <v>142.53</v>
      </c>
    </row>
    <row r="85" spans="1:8" ht="15">
      <c r="A85" s="89"/>
      <c r="B85" s="17"/>
      <c r="C85" s="17"/>
      <c r="D85" s="74" t="s">
        <v>97</v>
      </c>
      <c r="E85" s="76"/>
      <c r="F85" s="76"/>
      <c r="G85" s="76"/>
      <c r="H85" s="76">
        <f>H84*2</f>
        <v>285.06</v>
      </c>
    </row>
    <row r="86" spans="1:8" ht="15">
      <c r="A86" s="89"/>
      <c r="B86" s="17"/>
      <c r="C86" s="17"/>
      <c r="D86" s="74" t="s">
        <v>98</v>
      </c>
      <c r="E86" s="76"/>
      <c r="F86" s="76"/>
      <c r="G86" s="76"/>
      <c r="H86" s="76">
        <f>H85</f>
        <v>285.06</v>
      </c>
    </row>
    <row r="87" spans="1:8" ht="15">
      <c r="A87" s="89"/>
      <c r="B87" s="17"/>
      <c r="C87" s="17"/>
      <c r="D87" s="74" t="s">
        <v>99</v>
      </c>
      <c r="E87" s="76"/>
      <c r="F87" s="76"/>
      <c r="G87" s="76"/>
      <c r="H87" s="76">
        <f>H86</f>
        <v>285.06</v>
      </c>
    </row>
    <row r="89" spans="7:9" ht="15">
      <c r="G89" s="22" t="s">
        <v>2</v>
      </c>
      <c r="H89" s="23">
        <f>H86</f>
        <v>285.1</v>
      </c>
      <c r="I89" s="24" t="s">
        <v>1</v>
      </c>
    </row>
    <row r="90" spans="1:10" ht="15">
      <c r="A90" s="20" t="s">
        <v>35</v>
      </c>
      <c r="B90" s="219" t="str">
        <f>'PLANILHA ATUALIZADA'!D26</f>
        <v>Reboco tipo paulista de argamassa de cimento, cal hidratada CH1 e areia média ou grossa lavada no traço 1:0.5:6, espessura 25 mm</v>
      </c>
      <c r="C90" s="220"/>
      <c r="D90" s="220"/>
      <c r="E90" s="220"/>
      <c r="F90" s="220"/>
      <c r="G90" s="220"/>
      <c r="H90" s="220"/>
      <c r="I90" s="220"/>
      <c r="J90" s="221"/>
    </row>
    <row r="92" spans="1:8" ht="15">
      <c r="A92" s="101" t="s">
        <v>53</v>
      </c>
      <c r="B92" s="86"/>
      <c r="C92" s="86"/>
      <c r="D92" s="78"/>
      <c r="E92" s="86"/>
      <c r="F92" s="86"/>
      <c r="G92" s="78"/>
      <c r="H92" s="104"/>
    </row>
    <row r="93" spans="1:8" ht="15">
      <c r="A93" s="41" t="s">
        <v>75</v>
      </c>
      <c r="B93" s="41" t="s">
        <v>73</v>
      </c>
      <c r="C93" s="41" t="s">
        <v>65</v>
      </c>
      <c r="D93" s="41" t="s">
        <v>66</v>
      </c>
      <c r="E93" s="41" t="s">
        <v>65</v>
      </c>
      <c r="F93" s="103" t="s">
        <v>74</v>
      </c>
      <c r="G93" s="41" t="s">
        <v>67</v>
      </c>
      <c r="H93" s="41" t="s">
        <v>2</v>
      </c>
    </row>
    <row r="94" spans="1:8" ht="15">
      <c r="A94" s="114" t="s">
        <v>125</v>
      </c>
      <c r="B94" s="114">
        <v>3</v>
      </c>
      <c r="C94" s="85" t="s">
        <v>65</v>
      </c>
      <c r="D94" s="114">
        <v>3.1</v>
      </c>
      <c r="E94" s="85" t="s">
        <v>65</v>
      </c>
      <c r="F94" s="202">
        <v>2</v>
      </c>
      <c r="G94" s="85" t="s">
        <v>67</v>
      </c>
      <c r="H94" s="114">
        <f>B94*D94*F94</f>
        <v>18.6</v>
      </c>
    </row>
    <row r="95" spans="1:8" ht="15">
      <c r="A95" s="114" t="s">
        <v>125</v>
      </c>
      <c r="B95" s="114">
        <v>6.22</v>
      </c>
      <c r="C95" s="85" t="s">
        <v>65</v>
      </c>
      <c r="D95" s="114">
        <v>3.1</v>
      </c>
      <c r="E95" s="85" t="s">
        <v>65</v>
      </c>
      <c r="F95" s="202">
        <v>2</v>
      </c>
      <c r="G95" s="85" t="s">
        <v>67</v>
      </c>
      <c r="H95" s="114">
        <f>B95*D95*F95</f>
        <v>38.56</v>
      </c>
    </row>
    <row r="96" spans="1:8" ht="16.5">
      <c r="A96" s="114" t="s">
        <v>126</v>
      </c>
      <c r="B96" s="197">
        <v>7.55</v>
      </c>
      <c r="C96" s="85" t="s">
        <v>65</v>
      </c>
      <c r="D96" s="114">
        <v>3.1</v>
      </c>
      <c r="E96" s="85" t="s">
        <v>65</v>
      </c>
      <c r="F96" s="203">
        <v>2</v>
      </c>
      <c r="G96" s="85" t="s">
        <v>67</v>
      </c>
      <c r="H96" s="114">
        <f>B96*D96*F96</f>
        <v>46.81</v>
      </c>
    </row>
    <row r="97" spans="1:8" ht="16.5">
      <c r="A97" s="197" t="s">
        <v>126</v>
      </c>
      <c r="B97" s="76">
        <v>6.22</v>
      </c>
      <c r="C97" s="85" t="s">
        <v>65</v>
      </c>
      <c r="D97" s="114">
        <v>3.1</v>
      </c>
      <c r="E97" s="85" t="s">
        <v>65</v>
      </c>
      <c r="F97" s="203">
        <v>2</v>
      </c>
      <c r="G97" s="85" t="s">
        <v>67</v>
      </c>
      <c r="H97" s="114">
        <f>B97*D97*F97</f>
        <v>38.56</v>
      </c>
    </row>
    <row r="98" spans="1:8" ht="16.5">
      <c r="A98" s="99"/>
      <c r="B98" s="74" t="s">
        <v>49</v>
      </c>
      <c r="C98" s="74" t="s">
        <v>49</v>
      </c>
      <c r="D98" s="74" t="s">
        <v>127</v>
      </c>
      <c r="E98" s="76" t="s">
        <v>49</v>
      </c>
      <c r="F98" s="76" t="s">
        <v>49</v>
      </c>
      <c r="G98" s="76" t="s">
        <v>49</v>
      </c>
      <c r="H98" s="76">
        <f>SUM(H94:H97)</f>
        <v>142.53</v>
      </c>
    </row>
    <row r="99" spans="1:8" ht="15">
      <c r="A99" s="89"/>
      <c r="B99" s="17"/>
      <c r="C99" s="17"/>
      <c r="D99" s="74" t="s">
        <v>97</v>
      </c>
      <c r="E99" s="76"/>
      <c r="F99" s="76"/>
      <c r="G99" s="76"/>
      <c r="H99" s="76">
        <f>H98*2</f>
        <v>285.06</v>
      </c>
    </row>
    <row r="100" spans="1:8" ht="15">
      <c r="A100" s="89"/>
      <c r="B100" s="17"/>
      <c r="C100" s="17"/>
      <c r="D100" s="74" t="s">
        <v>98</v>
      </c>
      <c r="E100" s="76"/>
      <c r="F100" s="76"/>
      <c r="G100" s="76"/>
      <c r="H100" s="76">
        <f>H99</f>
        <v>285.06</v>
      </c>
    </row>
    <row r="101" spans="1:8" ht="15">
      <c r="A101" s="89"/>
      <c r="B101" s="17"/>
      <c r="C101" s="17"/>
      <c r="D101" s="74" t="s">
        <v>99</v>
      </c>
      <c r="E101" s="76"/>
      <c r="F101" s="76"/>
      <c r="G101" s="76"/>
      <c r="H101" s="76">
        <f>H100</f>
        <v>285.06</v>
      </c>
    </row>
    <row r="103" spans="7:9" ht="15">
      <c r="G103" s="22" t="s">
        <v>2</v>
      </c>
      <c r="H103" s="23">
        <f>H101</f>
        <v>285.1</v>
      </c>
      <c r="I103" s="24" t="s">
        <v>1</v>
      </c>
    </row>
    <row r="105" spans="1:10" ht="15">
      <c r="A105" s="20" t="s">
        <v>36</v>
      </c>
      <c r="B105" s="219" t="str">
        <f>'PLANILHA ATUALIZADA'!D29</f>
        <v>Fornecimento e assentamento de piso de mármore ou granito, assentado com argamassa de cimento, cal hidratada CH1 e areia no traço 1:0,5:8, incl. rejuntamento com cimento branco</v>
      </c>
      <c r="C105" s="220"/>
      <c r="D105" s="220"/>
      <c r="E105" s="220"/>
      <c r="F105" s="220"/>
      <c r="G105" s="220"/>
      <c r="H105" s="220"/>
      <c r="I105" s="220"/>
      <c r="J105" s="221"/>
    </row>
    <row r="107" spans="1:8" ht="15">
      <c r="A107" s="101"/>
      <c r="B107" s="86"/>
      <c r="C107" s="86"/>
      <c r="D107" s="78"/>
      <c r="E107" s="86"/>
      <c r="F107" s="86"/>
      <c r="G107" s="78"/>
      <c r="H107" s="104"/>
    </row>
    <row r="108" spans="1:8" ht="15">
      <c r="A108" s="41" t="s">
        <v>75</v>
      </c>
      <c r="B108" s="41" t="s">
        <v>73</v>
      </c>
      <c r="C108" s="41" t="s">
        <v>65</v>
      </c>
      <c r="D108" s="41" t="s">
        <v>68</v>
      </c>
      <c r="E108" s="41" t="s">
        <v>65</v>
      </c>
      <c r="F108" s="103" t="s">
        <v>74</v>
      </c>
      <c r="G108" s="41" t="s">
        <v>67</v>
      </c>
      <c r="H108" s="41" t="s">
        <v>2</v>
      </c>
    </row>
    <row r="109" spans="1:8" ht="15">
      <c r="A109" s="114" t="s">
        <v>125</v>
      </c>
      <c r="B109" s="114">
        <v>1</v>
      </c>
      <c r="C109" s="85" t="s">
        <v>65</v>
      </c>
      <c r="D109" s="114">
        <v>1</v>
      </c>
      <c r="E109" s="85" t="s">
        <v>65</v>
      </c>
      <c r="F109" s="88">
        <v>3.5</v>
      </c>
      <c r="G109" s="85" t="s">
        <v>67</v>
      </c>
      <c r="H109" s="114">
        <f>B109*F109*D109</f>
        <v>3.5</v>
      </c>
    </row>
    <row r="110" spans="1:8" ht="15">
      <c r="A110" s="114" t="s">
        <v>126</v>
      </c>
      <c r="B110" s="114">
        <v>1</v>
      </c>
      <c r="C110" s="85" t="s">
        <v>65</v>
      </c>
      <c r="D110" s="114">
        <v>1</v>
      </c>
      <c r="E110" s="85" t="s">
        <v>65</v>
      </c>
      <c r="F110" s="88">
        <v>7</v>
      </c>
      <c r="G110" s="85" t="s">
        <v>67</v>
      </c>
      <c r="H110" s="114">
        <f>B110*F110</f>
        <v>7</v>
      </c>
    </row>
    <row r="111" spans="1:8" ht="16.5">
      <c r="A111" s="39"/>
      <c r="B111" s="120"/>
      <c r="C111" s="104"/>
      <c r="D111" s="39"/>
      <c r="E111" s="104"/>
      <c r="F111" s="90"/>
      <c r="G111" s="104"/>
      <c r="H111" s="39"/>
    </row>
    <row r="112" spans="1:9" ht="16.5">
      <c r="A112" s="39"/>
      <c r="B112" s="120"/>
      <c r="C112" s="104"/>
      <c r="D112" s="39"/>
      <c r="E112" s="104"/>
      <c r="F112" s="90"/>
      <c r="G112" s="22" t="s">
        <v>2</v>
      </c>
      <c r="H112" s="23">
        <f>SUM(H109:H111)</f>
        <v>10.5</v>
      </c>
      <c r="I112" s="24" t="s">
        <v>1</v>
      </c>
    </row>
    <row r="115" spans="1:10" ht="15">
      <c r="A115" s="20" t="s">
        <v>37</v>
      </c>
      <c r="B115" s="219" t="str">
        <f>'PLANILHA ATUALIZADA'!D30</f>
        <v>Rodapé de mármore ou granito, assentado com argamassa de cimento, cal hidratada CH1 e areia no traço
1:0,5:8, incl. rejuntamento com cimento branco, h=7cm</v>
      </c>
      <c r="C115" s="220"/>
      <c r="D115" s="220"/>
      <c r="E115" s="220"/>
      <c r="F115" s="220"/>
      <c r="G115" s="220"/>
      <c r="H115" s="220"/>
      <c r="I115" s="220"/>
      <c r="J115" s="221"/>
    </row>
    <row r="117" spans="1:8" ht="15">
      <c r="A117" s="89" t="s">
        <v>46</v>
      </c>
      <c r="B117" s="74"/>
      <c r="C117" s="74"/>
      <c r="D117" s="74"/>
      <c r="E117" s="76"/>
      <c r="F117" s="76"/>
      <c r="G117" s="76"/>
      <c r="H117" s="76"/>
    </row>
    <row r="118" spans="1:8" ht="15">
      <c r="A118" s="41" t="s">
        <v>75</v>
      </c>
      <c r="B118" s="41" t="s">
        <v>73</v>
      </c>
      <c r="C118" s="41" t="s">
        <v>65</v>
      </c>
      <c r="D118" s="103" t="s">
        <v>74</v>
      </c>
      <c r="E118" s="41" t="s">
        <v>67</v>
      </c>
      <c r="F118" s="41" t="s">
        <v>2</v>
      </c>
      <c r="G118" s="41"/>
      <c r="H118" s="41"/>
    </row>
    <row r="119" spans="1:8" ht="15">
      <c r="A119" s="114" t="s">
        <v>125</v>
      </c>
      <c r="B119" s="114">
        <v>3</v>
      </c>
      <c r="C119" s="85" t="s">
        <v>65</v>
      </c>
      <c r="D119" s="88">
        <v>4</v>
      </c>
      <c r="E119" s="85" t="s">
        <v>67</v>
      </c>
      <c r="F119" s="114">
        <f>D119*B119</f>
        <v>12</v>
      </c>
      <c r="G119" s="85"/>
      <c r="H119" s="114"/>
    </row>
    <row r="120" spans="1:8" ht="15">
      <c r="A120" s="114" t="s">
        <v>125</v>
      </c>
      <c r="B120" s="114">
        <v>6.22</v>
      </c>
      <c r="C120" s="85" t="s">
        <v>65</v>
      </c>
      <c r="D120" s="88">
        <v>4</v>
      </c>
      <c r="E120" s="85" t="s">
        <v>67</v>
      </c>
      <c r="F120" s="114">
        <f>D120*B120</f>
        <v>24.88</v>
      </c>
      <c r="G120" s="85"/>
      <c r="H120" s="114"/>
    </row>
    <row r="121" spans="1:8" ht="16.5">
      <c r="A121" s="114" t="s">
        <v>126</v>
      </c>
      <c r="B121" s="197">
        <v>7.55</v>
      </c>
      <c r="C121" s="85" t="s">
        <v>65</v>
      </c>
      <c r="D121" s="76">
        <v>4</v>
      </c>
      <c r="E121" s="85" t="s">
        <v>67</v>
      </c>
      <c r="F121" s="114">
        <f>D121*B121</f>
        <v>30.2</v>
      </c>
      <c r="G121" s="85"/>
      <c r="H121" s="114"/>
    </row>
    <row r="122" spans="1:8" ht="17.25" thickBot="1">
      <c r="A122" s="197" t="s">
        <v>126</v>
      </c>
      <c r="B122" s="76">
        <v>6.22</v>
      </c>
      <c r="C122" s="85" t="s">
        <v>65</v>
      </c>
      <c r="D122" s="76">
        <v>4</v>
      </c>
      <c r="E122" s="85" t="s">
        <v>67</v>
      </c>
      <c r="F122" s="114">
        <f>D122*B122</f>
        <v>24.88</v>
      </c>
      <c r="G122" s="85"/>
      <c r="H122" s="114"/>
    </row>
    <row r="123" spans="1:8" ht="15.75" thickBot="1">
      <c r="A123" s="89"/>
      <c r="B123" s="17"/>
      <c r="C123" s="82"/>
      <c r="D123" s="79" t="s">
        <v>101</v>
      </c>
      <c r="E123" s="80"/>
      <c r="F123" s="80">
        <f>SUM(F119:F122)</f>
        <v>91.96</v>
      </c>
      <c r="G123" s="80"/>
      <c r="H123" s="77"/>
    </row>
    <row r="125" spans="1:3" ht="15">
      <c r="A125" s="22" t="s">
        <v>2</v>
      </c>
      <c r="B125" s="40">
        <f>F123</f>
        <v>91.96</v>
      </c>
      <c r="C125" s="24" t="s">
        <v>15</v>
      </c>
    </row>
    <row r="127" spans="1:10" ht="15">
      <c r="A127" s="43" t="s">
        <v>77</v>
      </c>
      <c r="B127" s="216" t="s">
        <v>13</v>
      </c>
      <c r="C127" s="216"/>
      <c r="D127" s="216"/>
      <c r="E127" s="216"/>
      <c r="F127" s="216"/>
      <c r="G127" s="216"/>
      <c r="H127" s="216"/>
      <c r="I127" s="216"/>
      <c r="J127" s="216"/>
    </row>
    <row r="129" spans="1:10" ht="15">
      <c r="A129" s="20" t="s">
        <v>38</v>
      </c>
      <c r="B129" s="219" t="str">
        <f>'PLANILHA ATUALIZADA'!D33</f>
        <v>Janela de correr para vidro em alumínio anodizado cor natural, linha 25, completa, incl. puxador com tranca, alizar, caixilho e contramarco, exclusive vidro</v>
      </c>
      <c r="C129" s="220"/>
      <c r="D129" s="220"/>
      <c r="E129" s="220"/>
      <c r="F129" s="220"/>
      <c r="G129" s="220"/>
      <c r="H129" s="220"/>
      <c r="I129" s="220"/>
      <c r="J129" s="221"/>
    </row>
    <row r="130" ht="14.25" customHeight="1"/>
    <row r="131" spans="1:6" ht="15">
      <c r="A131" s="28" t="s">
        <v>74</v>
      </c>
      <c r="B131" s="87" t="s">
        <v>73</v>
      </c>
      <c r="C131" s="87" t="s">
        <v>65</v>
      </c>
      <c r="D131" s="87" t="s">
        <v>68</v>
      </c>
      <c r="E131" s="87" t="s">
        <v>67</v>
      </c>
      <c r="F131" s="87" t="s">
        <v>2</v>
      </c>
    </row>
    <row r="132" spans="1:6" ht="15">
      <c r="A132" s="25">
        <v>4</v>
      </c>
      <c r="B132" s="21">
        <v>1.5</v>
      </c>
      <c r="C132" s="104" t="s">
        <v>65</v>
      </c>
      <c r="D132">
        <v>1.2</v>
      </c>
      <c r="E132" s="104" t="s">
        <v>67</v>
      </c>
      <c r="F132" s="21">
        <f>D132*B132*A132</f>
        <v>7.2</v>
      </c>
    </row>
    <row r="133" spans="5:7" ht="15">
      <c r="E133" s="22" t="s">
        <v>2</v>
      </c>
      <c r="F133" s="23">
        <f>SUM(F132:F132)</f>
        <v>7.2</v>
      </c>
      <c r="G133" s="24" t="s">
        <v>1</v>
      </c>
    </row>
    <row r="134" spans="1:10" ht="15">
      <c r="A134" s="20" t="s">
        <v>39</v>
      </c>
      <c r="B134" s="219" t="str">
        <f>'PLANILHA ATUALIZADA'!D34</f>
        <v>Marco de madeira de lei de 1ª (Peroba, Ipê, Angelim Pedra ou equivalente)com 15 x 3 cm de batente</v>
      </c>
      <c r="C134" s="220"/>
      <c r="D134" s="220"/>
      <c r="E134" s="220"/>
      <c r="F134" s="220"/>
      <c r="G134" s="220"/>
      <c r="H134" s="220"/>
      <c r="I134" s="220"/>
      <c r="J134" s="221"/>
    </row>
    <row r="136" spans="1:4" ht="15">
      <c r="A136" s="28" t="s">
        <v>102</v>
      </c>
      <c r="B136" s="28" t="s">
        <v>76</v>
      </c>
      <c r="C136" s="1" t="s">
        <v>7</v>
      </c>
      <c r="D136" s="1" t="s">
        <v>2</v>
      </c>
    </row>
    <row r="137" spans="1:4" ht="15">
      <c r="A137" s="121">
        <v>0.8</v>
      </c>
      <c r="B137" s="121">
        <v>2.1</v>
      </c>
      <c r="C137" s="121">
        <v>2</v>
      </c>
      <c r="D137" s="21">
        <f>(B137*2+A137)*C137</f>
        <v>10</v>
      </c>
    </row>
    <row r="138" spans="1:4" ht="14.25" customHeight="1">
      <c r="A138" s="121"/>
      <c r="B138" s="121"/>
      <c r="C138" s="121"/>
      <c r="D138" s="21"/>
    </row>
    <row r="139" spans="1:3" ht="15">
      <c r="A139" s="22" t="s">
        <v>2</v>
      </c>
      <c r="B139" s="40">
        <v>2</v>
      </c>
      <c r="C139" s="24" t="s">
        <v>60</v>
      </c>
    </row>
    <row r="140" spans="1:10" ht="14.25" customHeight="1">
      <c r="A140" s="20" t="s">
        <v>40</v>
      </c>
      <c r="B140" s="219" t="str">
        <f>'PLANILHA ATUALIZADA'!D35</f>
        <v>Porta em madeira de lei tipo angelim pedra ou equiv.c/enchimento em madeira 1a.qualidade esp. 30mm p/ pintura, inclusive alizares, dobradiças e fechadura externa em latão cromado LaFonte ou equiv., exclusive marco, nas dim.: 0.80 x 2.10 m</v>
      </c>
      <c r="C140" s="220"/>
      <c r="D140" s="220"/>
      <c r="E140" s="220"/>
      <c r="F140" s="220"/>
      <c r="G140" s="220"/>
      <c r="H140" s="220"/>
      <c r="I140" s="220"/>
      <c r="J140" s="221"/>
    </row>
    <row r="141" spans="1:2" ht="14.25" customHeight="1">
      <c r="A141" s="28"/>
      <c r="B141" s="28"/>
    </row>
    <row r="142" spans="1:2" ht="14.25" customHeight="1">
      <c r="A142" s="28"/>
      <c r="B142" s="28"/>
    </row>
    <row r="143" spans="1:2" ht="14.25" customHeight="1">
      <c r="A143" s="28" t="s">
        <v>7</v>
      </c>
      <c r="B143" s="28"/>
    </row>
    <row r="144" spans="1:2" ht="14.25" customHeight="1">
      <c r="A144" s="28">
        <v>2</v>
      </c>
      <c r="B144" s="28"/>
    </row>
    <row r="146" spans="1:3" ht="15">
      <c r="A146" s="22" t="s">
        <v>2</v>
      </c>
      <c r="B146" s="23">
        <f>A144</f>
        <v>2</v>
      </c>
      <c r="C146" s="24" t="s">
        <v>60</v>
      </c>
    </row>
    <row r="147" spans="1:10" ht="15">
      <c r="A147" s="20" t="s">
        <v>48</v>
      </c>
      <c r="B147" s="219" t="str">
        <f>'PLANILHA ATUALIZADA'!D36</f>
        <v>Vidro plano transparente liso, com 4 mm de espessura</v>
      </c>
      <c r="C147" s="220"/>
      <c r="D147" s="220"/>
      <c r="E147" s="220"/>
      <c r="F147" s="220"/>
      <c r="G147" s="220"/>
      <c r="H147" s="220"/>
      <c r="I147" s="220"/>
      <c r="J147" s="221"/>
    </row>
    <row r="149" spans="1:8" ht="15">
      <c r="A149" s="89"/>
      <c r="B149" s="17" t="s">
        <v>68</v>
      </c>
      <c r="C149" s="17" t="s">
        <v>66</v>
      </c>
      <c r="D149" s="76" t="s">
        <v>7</v>
      </c>
      <c r="E149" s="76" t="s">
        <v>2</v>
      </c>
      <c r="F149" s="76"/>
      <c r="G149" s="76"/>
      <c r="H149" s="76"/>
    </row>
    <row r="150" spans="1:8" ht="16.5">
      <c r="A150" s="106" t="s">
        <v>128</v>
      </c>
      <c r="B150" s="74">
        <v>1.5</v>
      </c>
      <c r="C150" s="74">
        <v>1.2</v>
      </c>
      <c r="D150" s="76">
        <v>4</v>
      </c>
      <c r="E150" s="76">
        <f>B150*C150*D150</f>
        <v>7.2</v>
      </c>
      <c r="F150" s="76"/>
      <c r="G150" s="76"/>
      <c r="H150" s="76"/>
    </row>
    <row r="151" spans="5:7" ht="15" customHeight="1">
      <c r="E151" s="22" t="s">
        <v>2</v>
      </c>
      <c r="F151" s="23">
        <f>SUM(E150:E150)</f>
        <v>7.2</v>
      </c>
      <c r="G151" s="24" t="s">
        <v>1</v>
      </c>
    </row>
    <row r="152" spans="1:10" ht="42" customHeight="1">
      <c r="A152" s="43">
        <v>6</v>
      </c>
      <c r="B152" s="216" t="s">
        <v>78</v>
      </c>
      <c r="C152" s="216"/>
      <c r="D152" s="216"/>
      <c r="E152" s="216"/>
      <c r="F152" s="216"/>
      <c r="G152" s="216"/>
      <c r="H152" s="216"/>
      <c r="I152" s="216"/>
      <c r="J152" s="216"/>
    </row>
    <row r="153" spans="1:6" ht="42" customHeight="1">
      <c r="A153" s="13" t="s">
        <v>41</v>
      </c>
      <c r="B153" s="224" t="s">
        <v>104</v>
      </c>
      <c r="C153" s="225"/>
      <c r="D153" s="226"/>
      <c r="E153" s="173" t="s">
        <v>60</v>
      </c>
      <c r="F153" s="174">
        <v>4</v>
      </c>
    </row>
    <row r="154" spans="1:6" ht="14.25" customHeight="1">
      <c r="A154" s="13" t="s">
        <v>42</v>
      </c>
      <c r="B154" s="227" t="s">
        <v>115</v>
      </c>
      <c r="C154" s="228"/>
      <c r="D154" s="229"/>
      <c r="E154" s="132" t="s">
        <v>60</v>
      </c>
      <c r="F154" s="141">
        <v>1</v>
      </c>
    </row>
    <row r="155" spans="1:6" ht="14.25" customHeight="1">
      <c r="A155" s="13" t="s">
        <v>105</v>
      </c>
      <c r="B155" s="224" t="s">
        <v>116</v>
      </c>
      <c r="C155" s="225"/>
      <c r="D155" s="226"/>
      <c r="E155" s="132" t="s">
        <v>60</v>
      </c>
      <c r="F155" s="141">
        <v>1</v>
      </c>
    </row>
    <row r="156" spans="1:6" ht="14.25" customHeight="1">
      <c r="A156" s="13" t="s">
        <v>106</v>
      </c>
      <c r="B156" s="230" t="str">
        <f>'PLANILHA ATUALIZADA'!D42</f>
        <v>Ponto padrão de luz no teto - considerando eletroduto PVC rígido de 3/4" inclusive conexões (4.5m), fio isolado PVC de 2.5mm2 (16.2m) e caixa PVC 4x4" (1 und)</v>
      </c>
      <c r="C156" s="231"/>
      <c r="D156" s="232"/>
      <c r="E156" s="132" t="s">
        <v>60</v>
      </c>
      <c r="F156" s="141">
        <v>6</v>
      </c>
    </row>
    <row r="157" spans="1:6" ht="14.25" customHeight="1">
      <c r="A157" s="13" t="s">
        <v>107</v>
      </c>
      <c r="B157" s="233" t="str">
        <f>'PLANILHA ATUALIZADA'!D43</f>
        <v>Ponto padrão de tomada 2 pólos mais terra - considerando eletroduto PVC rígido de 3/4" inclusive conexões (5.0m), fio isolado PVC de 2.5mm2 (16.5m) e caixa PVC 4x2" (1 und)</v>
      </c>
      <c r="C157" s="234"/>
      <c r="D157" s="235"/>
      <c r="E157" s="132" t="s">
        <v>60</v>
      </c>
      <c r="F157" s="141">
        <v>10</v>
      </c>
    </row>
    <row r="158" spans="1:6" ht="15" customHeight="1">
      <c r="A158" s="13" t="s">
        <v>144</v>
      </c>
      <c r="B158" s="227" t="str">
        <f>'PLANILHA ATUALIZADA'!D44</f>
        <v>Ponto padrão de interruptor de 1 tecla simples e 1 tomada dois pólos mais terra 10A/250V - considerando eletroduto PVC rígido de 3/4" inclusive conexões (4.5m), fio isolado PVC de 2.5mm2 (19.4m) e caixa PVC 4x2" (1 und)</v>
      </c>
      <c r="C158" s="228"/>
      <c r="D158" s="229"/>
      <c r="E158" s="132" t="s">
        <v>60</v>
      </c>
      <c r="F158" s="141">
        <v>2</v>
      </c>
    </row>
    <row r="159" spans="1:6" ht="15" customHeight="1">
      <c r="A159" s="13" t="s">
        <v>108</v>
      </c>
      <c r="B159" s="227" t="str">
        <f>'PLANILHA ATUALIZADA'!D45</f>
        <v>Luminaria sobrepor compl., corpo ch. aço pintada branca, refletor aletas parabólicas alum.alta pureza e refletância inclusive 2 lâmpadas LED T8 20W temp. de cor 5000k bivolt c/ 1,20m - Ref. CS232AL-N - AMES, 664 - LUMAVI OU EQUIVALENTE</v>
      </c>
      <c r="C159" s="228"/>
      <c r="D159" s="229"/>
      <c r="E159" s="132" t="s">
        <v>14</v>
      </c>
      <c r="F159" s="141">
        <v>6</v>
      </c>
    </row>
    <row r="160" spans="1:6" ht="15" customHeight="1">
      <c r="A160" s="13" t="s">
        <v>109</v>
      </c>
      <c r="B160" s="227" t="str">
        <f>'PLANILHA ATUALIZADA'!D46</f>
        <v>Tomada padrão brasileiro linha branca, NBR 14136 2 polos + terra 10A/250V, com placa 4x2</v>
      </c>
      <c r="C160" s="228"/>
      <c r="D160" s="229"/>
      <c r="E160" s="132" t="s">
        <v>14</v>
      </c>
      <c r="F160" s="141">
        <v>10</v>
      </c>
    </row>
    <row r="161" spans="1:6" ht="15" customHeight="1">
      <c r="A161" s="13" t="s">
        <v>110</v>
      </c>
      <c r="B161" s="227" t="str">
        <f>'PLANILHA ATUALIZADA'!D47</f>
        <v>Interruptor de uma tecla simples 10A/250V e uma tomada 3 polos 10A/250V, padrão brasileiro, NBR 14136, linha branca, com placa 4x2"</v>
      </c>
      <c r="C161" s="228"/>
      <c r="D161" s="229"/>
      <c r="E161" s="131" t="s">
        <v>14</v>
      </c>
      <c r="F161" s="151">
        <v>2</v>
      </c>
    </row>
    <row r="162" spans="1:6" ht="15" customHeight="1">
      <c r="A162" s="13" t="s">
        <v>111</v>
      </c>
      <c r="B162" s="227" t="str">
        <f>'PLANILHA ATUALIZADA'!D48</f>
        <v>Cabo de cobre termoplástico, com isolamento para 1000V, seção de 4.0 mm2</v>
      </c>
      <c r="C162" s="228"/>
      <c r="D162" s="229"/>
      <c r="E162" s="55" t="s">
        <v>15</v>
      </c>
      <c r="F162" s="141">
        <v>250</v>
      </c>
    </row>
    <row r="163" spans="1:6" ht="15" customHeight="1">
      <c r="A163" s="13" t="s">
        <v>112</v>
      </c>
      <c r="B163" s="227" t="str">
        <f>'PLANILHA ATUALIZADA'!D49</f>
        <v>Cabo de cobre termoplástico, com isolamento para 1000V, seção de 6 mm2</v>
      </c>
      <c r="C163" s="228"/>
      <c r="D163" s="229"/>
      <c r="E163" s="55" t="s">
        <v>15</v>
      </c>
      <c r="F163" s="141">
        <v>150</v>
      </c>
    </row>
    <row r="164" ht="15">
      <c r="A164" s="122"/>
    </row>
    <row r="165" spans="1:10" ht="15">
      <c r="A165" s="43">
        <v>7</v>
      </c>
      <c r="B165" s="216" t="s">
        <v>17</v>
      </c>
      <c r="C165" s="216"/>
      <c r="D165" s="216"/>
      <c r="E165" s="216"/>
      <c r="F165" s="216"/>
      <c r="G165" s="216"/>
      <c r="H165" s="216"/>
      <c r="I165" s="216"/>
      <c r="J165" s="216"/>
    </row>
    <row r="166" spans="1:10" ht="15">
      <c r="A166" s="20" t="s">
        <v>43</v>
      </c>
      <c r="B166" s="236" t="s">
        <v>51</v>
      </c>
      <c r="C166" s="237"/>
      <c r="D166" s="237"/>
      <c r="E166" s="237"/>
      <c r="F166" s="237"/>
      <c r="G166" s="237"/>
      <c r="H166" s="237"/>
      <c r="I166" s="237"/>
      <c r="J166" s="238"/>
    </row>
    <row r="167" spans="1:10" ht="15">
      <c r="A167" s="101" t="s">
        <v>131</v>
      </c>
      <c r="B167" s="86"/>
      <c r="C167" s="86"/>
      <c r="D167" s="78"/>
      <c r="E167" s="86"/>
      <c r="F167" s="86"/>
      <c r="G167" s="78"/>
      <c r="H167" s="104"/>
      <c r="J167" s="123"/>
    </row>
    <row r="168" spans="1:10" ht="15">
      <c r="A168" s="41" t="s">
        <v>75</v>
      </c>
      <c r="B168" s="41" t="s">
        <v>73</v>
      </c>
      <c r="C168" s="41" t="s">
        <v>65</v>
      </c>
      <c r="D168" s="41" t="s">
        <v>66</v>
      </c>
      <c r="E168" s="41" t="s">
        <v>65</v>
      </c>
      <c r="F168" s="103" t="s">
        <v>74</v>
      </c>
      <c r="G168" s="41" t="s">
        <v>67</v>
      </c>
      <c r="H168" s="41" t="s">
        <v>2</v>
      </c>
      <c r="J168" s="123"/>
    </row>
    <row r="169" spans="1:10" ht="15">
      <c r="A169" s="114" t="s">
        <v>125</v>
      </c>
      <c r="B169" s="114">
        <v>3</v>
      </c>
      <c r="C169" s="85" t="s">
        <v>65</v>
      </c>
      <c r="D169" s="114">
        <v>3.1</v>
      </c>
      <c r="E169" s="85" t="s">
        <v>65</v>
      </c>
      <c r="F169" s="202">
        <v>2</v>
      </c>
      <c r="G169" s="85" t="s">
        <v>67</v>
      </c>
      <c r="H169" s="114">
        <f>B169*D169*F169</f>
        <v>18.6</v>
      </c>
      <c r="J169" s="123"/>
    </row>
    <row r="170" spans="1:10" ht="15">
      <c r="A170" s="114" t="s">
        <v>125</v>
      </c>
      <c r="B170" s="114">
        <v>6.22</v>
      </c>
      <c r="C170" s="85" t="s">
        <v>65</v>
      </c>
      <c r="D170" s="114">
        <v>3.1</v>
      </c>
      <c r="E170" s="85" t="s">
        <v>65</v>
      </c>
      <c r="F170" s="202">
        <v>2</v>
      </c>
      <c r="G170" s="85" t="s">
        <v>67</v>
      </c>
      <c r="H170" s="114">
        <f>B170*D170*F170</f>
        <v>38.56</v>
      </c>
      <c r="J170" s="123"/>
    </row>
    <row r="171" spans="1:10" ht="16.5">
      <c r="A171" s="114" t="s">
        <v>126</v>
      </c>
      <c r="B171" s="197">
        <v>7.55</v>
      </c>
      <c r="C171" s="85" t="s">
        <v>65</v>
      </c>
      <c r="D171" s="114">
        <v>3.1</v>
      </c>
      <c r="E171" s="85" t="s">
        <v>65</v>
      </c>
      <c r="F171" s="203">
        <v>2</v>
      </c>
      <c r="G171" s="85" t="s">
        <v>67</v>
      </c>
      <c r="H171" s="114">
        <f>B171*D171*F171</f>
        <v>46.81</v>
      </c>
      <c r="J171" s="123"/>
    </row>
    <row r="172" spans="1:10" ht="16.5">
      <c r="A172" s="197" t="s">
        <v>126</v>
      </c>
      <c r="B172" s="76">
        <v>6.22</v>
      </c>
      <c r="C172" s="85" t="s">
        <v>65</v>
      </c>
      <c r="D172" s="114">
        <v>3.1</v>
      </c>
      <c r="E172" s="85" t="s">
        <v>65</v>
      </c>
      <c r="F172" s="203">
        <v>2</v>
      </c>
      <c r="G172" s="85" t="s">
        <v>67</v>
      </c>
      <c r="H172" s="114">
        <f>B172*D172*F172</f>
        <v>38.56</v>
      </c>
      <c r="J172" s="123"/>
    </row>
    <row r="173" spans="1:10" ht="16.5">
      <c r="A173" s="99"/>
      <c r="B173" s="74" t="s">
        <v>49</v>
      </c>
      <c r="C173" s="74" t="s">
        <v>49</v>
      </c>
      <c r="D173" s="74" t="s">
        <v>127</v>
      </c>
      <c r="E173" s="76" t="s">
        <v>49</v>
      </c>
      <c r="F173" s="76" t="s">
        <v>49</v>
      </c>
      <c r="G173" s="76" t="s">
        <v>49</v>
      </c>
      <c r="H173" s="76">
        <f>SUM(H169:H172)</f>
        <v>142.53</v>
      </c>
      <c r="J173" s="123"/>
    </row>
    <row r="174" spans="1:10" ht="15">
      <c r="A174" s="89"/>
      <c r="B174" s="17"/>
      <c r="C174" s="17"/>
      <c r="D174" s="74" t="s">
        <v>97</v>
      </c>
      <c r="E174" s="76"/>
      <c r="F174" s="76"/>
      <c r="G174" s="76"/>
      <c r="H174" s="76">
        <f>H173*2</f>
        <v>285.06</v>
      </c>
      <c r="J174" s="123"/>
    </row>
    <row r="175" spans="1:8" ht="15">
      <c r="A175" s="89"/>
      <c r="B175" s="17"/>
      <c r="C175" s="17"/>
      <c r="D175" s="74" t="s">
        <v>98</v>
      </c>
      <c r="E175" s="76"/>
      <c r="F175" s="76"/>
      <c r="G175" s="76"/>
      <c r="H175" s="76">
        <f>H174</f>
        <v>285.06</v>
      </c>
    </row>
    <row r="176" spans="1:8" ht="14.25" customHeight="1">
      <c r="A176" s="89"/>
      <c r="B176" s="17"/>
      <c r="C176" s="17"/>
      <c r="D176" s="74" t="s">
        <v>99</v>
      </c>
      <c r="E176" s="76"/>
      <c r="F176" s="76"/>
      <c r="G176" s="76"/>
      <c r="H176" s="76">
        <f>H174</f>
        <v>285.06</v>
      </c>
    </row>
    <row r="178" spans="7:9" ht="15">
      <c r="G178" s="22" t="s">
        <v>2</v>
      </c>
      <c r="H178" s="23">
        <f>H176</f>
        <v>285.1</v>
      </c>
      <c r="I178" s="24" t="s">
        <v>1</v>
      </c>
    </row>
    <row r="179" spans="1:10" ht="15">
      <c r="A179" s="20" t="s">
        <v>44</v>
      </c>
      <c r="B179" s="236" t="str">
        <f>'PLANILHA ATUALIZADA'!D53</f>
        <v>Pintura com tinta acrílica, marcas de referência Suvinil, Coral e Metalatex, inclusive selador acrílico, em paredes e forros, a duas demãos</v>
      </c>
      <c r="C179" s="237"/>
      <c r="D179" s="237"/>
      <c r="E179" s="237"/>
      <c r="F179" s="237"/>
      <c r="G179" s="237"/>
      <c r="H179" s="237"/>
      <c r="I179" s="237"/>
      <c r="J179" s="238"/>
    </row>
    <row r="181" spans="1:8" ht="28.5" customHeight="1">
      <c r="A181" s="101" t="s">
        <v>131</v>
      </c>
      <c r="B181" s="86"/>
      <c r="C181" s="86"/>
      <c r="D181" s="78"/>
      <c r="E181" s="86"/>
      <c r="F181" s="86"/>
      <c r="G181" s="78"/>
      <c r="H181" s="104"/>
    </row>
    <row r="182" spans="1:8" ht="15">
      <c r="A182" s="41" t="s">
        <v>75</v>
      </c>
      <c r="B182" s="41" t="s">
        <v>73</v>
      </c>
      <c r="C182" s="41" t="s">
        <v>65</v>
      </c>
      <c r="D182" s="41" t="s">
        <v>66</v>
      </c>
      <c r="E182" s="41" t="s">
        <v>65</v>
      </c>
      <c r="F182" s="103" t="s">
        <v>74</v>
      </c>
      <c r="G182" s="41" t="s">
        <v>67</v>
      </c>
      <c r="H182" s="41" t="s">
        <v>2</v>
      </c>
    </row>
    <row r="183" spans="1:8" ht="15">
      <c r="A183" s="114" t="s">
        <v>125</v>
      </c>
      <c r="B183" s="114">
        <v>3</v>
      </c>
      <c r="C183" s="85" t="s">
        <v>65</v>
      </c>
      <c r="D183" s="114">
        <v>3.1</v>
      </c>
      <c r="E183" s="85" t="s">
        <v>65</v>
      </c>
      <c r="F183" s="202">
        <v>2</v>
      </c>
      <c r="G183" s="85" t="s">
        <v>67</v>
      </c>
      <c r="H183" s="114">
        <f>B183*D183*F183</f>
        <v>18.6</v>
      </c>
    </row>
    <row r="184" spans="1:8" ht="15">
      <c r="A184" s="114" t="s">
        <v>125</v>
      </c>
      <c r="B184" s="114">
        <v>6.22</v>
      </c>
      <c r="C184" s="85" t="s">
        <v>65</v>
      </c>
      <c r="D184" s="114">
        <v>3.1</v>
      </c>
      <c r="E184" s="85" t="s">
        <v>65</v>
      </c>
      <c r="F184" s="202">
        <v>2</v>
      </c>
      <c r="G184" s="85" t="s">
        <v>67</v>
      </c>
      <c r="H184" s="114">
        <f>B184*D184*F184</f>
        <v>38.56</v>
      </c>
    </row>
    <row r="185" spans="1:8" ht="16.5">
      <c r="A185" s="114" t="s">
        <v>126</v>
      </c>
      <c r="B185" s="197">
        <v>7.55</v>
      </c>
      <c r="C185" s="85" t="s">
        <v>65</v>
      </c>
      <c r="D185" s="114">
        <v>3.1</v>
      </c>
      <c r="E185" s="85" t="s">
        <v>65</v>
      </c>
      <c r="F185" s="203">
        <v>2</v>
      </c>
      <c r="G185" s="85" t="s">
        <v>67</v>
      </c>
      <c r="H185" s="114">
        <f>B185*D185*F185</f>
        <v>46.81</v>
      </c>
    </row>
    <row r="186" spans="1:8" ht="16.5">
      <c r="A186" s="197" t="s">
        <v>126</v>
      </c>
      <c r="B186" s="76">
        <v>6.22</v>
      </c>
      <c r="C186" s="85" t="s">
        <v>65</v>
      </c>
      <c r="D186" s="114">
        <v>3.1</v>
      </c>
      <c r="E186" s="85" t="s">
        <v>65</v>
      </c>
      <c r="F186" s="203">
        <v>2</v>
      </c>
      <c r="G186" s="85" t="s">
        <v>67</v>
      </c>
      <c r="H186" s="114">
        <f>B186*D186*F186</f>
        <v>38.56</v>
      </c>
    </row>
    <row r="187" spans="1:8" ht="16.5">
      <c r="A187" s="99"/>
      <c r="B187" s="74" t="s">
        <v>49</v>
      </c>
      <c r="C187" s="74" t="s">
        <v>49</v>
      </c>
      <c r="D187" s="74" t="s">
        <v>127</v>
      </c>
      <c r="E187" s="76" t="s">
        <v>49</v>
      </c>
      <c r="F187" s="76" t="s">
        <v>49</v>
      </c>
      <c r="G187" s="76" t="s">
        <v>49</v>
      </c>
      <c r="H187" s="76">
        <f>SUM(H183:H186)</f>
        <v>142.53</v>
      </c>
    </row>
    <row r="188" spans="1:8" ht="15">
      <c r="A188" s="89"/>
      <c r="B188" s="17"/>
      <c r="C188" s="17"/>
      <c r="D188" s="74" t="s">
        <v>97</v>
      </c>
      <c r="E188" s="76"/>
      <c r="F188" s="76"/>
      <c r="G188" s="76"/>
      <c r="H188" s="76">
        <f>H187*2</f>
        <v>285.06</v>
      </c>
    </row>
    <row r="189" spans="1:8" ht="15">
      <c r="A189" s="89"/>
      <c r="B189" s="17"/>
      <c r="C189" s="17"/>
      <c r="D189" s="74" t="s">
        <v>98</v>
      </c>
      <c r="E189" s="76"/>
      <c r="F189" s="76"/>
      <c r="G189" s="76"/>
      <c r="H189" s="76">
        <f>H188</f>
        <v>285.06</v>
      </c>
    </row>
    <row r="190" spans="1:8" ht="15">
      <c r="A190" s="89"/>
      <c r="B190" s="17"/>
      <c r="C190" s="17"/>
      <c r="D190" s="74" t="s">
        <v>99</v>
      </c>
      <c r="E190" s="76"/>
      <c r="F190" s="76"/>
      <c r="G190" s="76"/>
      <c r="H190" s="76">
        <f>H189</f>
        <v>285.06</v>
      </c>
    </row>
    <row r="191" spans="1:8" ht="15">
      <c r="A191" s="89"/>
      <c r="B191" s="17"/>
      <c r="C191" s="17"/>
      <c r="D191" s="74" t="s">
        <v>100</v>
      </c>
      <c r="E191" s="76"/>
      <c r="F191" s="76"/>
      <c r="G191" s="76"/>
      <c r="H191" s="76">
        <f>H189</f>
        <v>285.06</v>
      </c>
    </row>
    <row r="193" ht="15">
      <c r="B193" t="s">
        <v>120</v>
      </c>
    </row>
    <row r="194" spans="1:2" ht="15">
      <c r="A194" s="92" t="s">
        <v>130</v>
      </c>
      <c r="B194" s="119" t="s">
        <v>95</v>
      </c>
    </row>
    <row r="195" spans="1:2" ht="15">
      <c r="A195" s="81" t="s">
        <v>119</v>
      </c>
      <c r="B195" s="102">
        <f>3*6.22</f>
        <v>18.66</v>
      </c>
    </row>
    <row r="196" spans="1:2" ht="15">
      <c r="A196" s="81" t="s">
        <v>119</v>
      </c>
      <c r="B196" s="102">
        <f>6.22*7.55</f>
        <v>46.96</v>
      </c>
    </row>
    <row r="197" spans="1:2" ht="15.75" thickBot="1">
      <c r="A197" s="81"/>
      <c r="B197" s="102"/>
    </row>
    <row r="198" spans="1:2" ht="15.75" thickBot="1">
      <c r="A198" s="117" t="s">
        <v>96</v>
      </c>
      <c r="B198" s="118">
        <f>SUM(B195:B197)</f>
        <v>65.62</v>
      </c>
    </row>
    <row r="200" spans="7:9" ht="15">
      <c r="G200" s="22" t="s">
        <v>2</v>
      </c>
      <c r="H200" s="23">
        <f>H190+B198</f>
        <v>350.7</v>
      </c>
      <c r="I200" s="24" t="s">
        <v>1</v>
      </c>
    </row>
    <row r="201" ht="14.25" customHeight="1"/>
    <row r="204" ht="14.25" customHeight="1"/>
    <row r="205" spans="1:10" ht="15">
      <c r="A205" s="20" t="s">
        <v>132</v>
      </c>
      <c r="B205" s="219" t="str">
        <f>'PLANILHA ATUALIZADA'!D54</f>
        <v>Pintura de esquadrias e elementos de madeira, aplicação manual, com três demão de verniz brilhante incolor, linha Premium Copal, referência Suvinil, Eucatex, Montana ou equivalente</v>
      </c>
      <c r="C205" s="220"/>
      <c r="D205" s="220"/>
      <c r="E205" s="220"/>
      <c r="F205" s="220"/>
      <c r="G205" s="220"/>
      <c r="H205" s="220"/>
      <c r="I205" s="220"/>
      <c r="J205" s="221"/>
    </row>
    <row r="206" spans="1:10" ht="15">
      <c r="A206" s="81" t="s">
        <v>103</v>
      </c>
      <c r="B206" s="83"/>
      <c r="C206" s="83"/>
      <c r="D206" s="83"/>
      <c r="E206" s="83"/>
      <c r="F206" s="83"/>
      <c r="G206" s="83"/>
      <c r="H206" s="27"/>
      <c r="I206" s="27"/>
      <c r="J206" s="100"/>
    </row>
    <row r="207" spans="1:10" ht="15">
      <c r="A207" s="81"/>
      <c r="B207" s="83" t="s">
        <v>68</v>
      </c>
      <c r="C207" s="83" t="s">
        <v>66</v>
      </c>
      <c r="D207" s="83" t="s">
        <v>81</v>
      </c>
      <c r="E207" s="83" t="s">
        <v>17</v>
      </c>
      <c r="F207" s="83" t="s">
        <v>7</v>
      </c>
      <c r="G207" s="83" t="s">
        <v>88</v>
      </c>
      <c r="H207" s="27"/>
      <c r="I207" s="27"/>
      <c r="J207" s="100"/>
    </row>
    <row r="208" spans="1:10" ht="16.5">
      <c r="A208" s="99" t="s">
        <v>129</v>
      </c>
      <c r="B208" s="76">
        <v>0.8</v>
      </c>
      <c r="C208" s="76">
        <v>2.1</v>
      </c>
      <c r="D208" s="83">
        <f>C208*B208</f>
        <v>1.68</v>
      </c>
      <c r="E208" s="83">
        <f>D208*3</f>
        <v>5.04</v>
      </c>
      <c r="F208" s="76">
        <v>2</v>
      </c>
      <c r="G208" s="124">
        <f>E208*F208</f>
        <v>10.08</v>
      </c>
      <c r="H208" s="27"/>
      <c r="I208" s="27"/>
      <c r="J208" s="100"/>
    </row>
    <row r="209" spans="7:10" ht="15">
      <c r="G209" s="84" t="s">
        <v>2</v>
      </c>
      <c r="H209" s="40">
        <f>SUM(G208:G208)</f>
        <v>10.08</v>
      </c>
      <c r="I209" s="24" t="s">
        <v>1</v>
      </c>
      <c r="J209" s="100"/>
    </row>
    <row r="210" spans="1:10" ht="15">
      <c r="A210" s="2"/>
      <c r="B210" s="2"/>
      <c r="C210" s="2"/>
      <c r="D210" s="2"/>
      <c r="E210" s="2"/>
      <c r="F210" s="2"/>
      <c r="G210" s="2"/>
      <c r="H210" s="2"/>
      <c r="I210" s="2"/>
      <c r="J210" s="2"/>
    </row>
  </sheetData>
  <sheetProtection/>
  <mergeCells count="52">
    <mergeCell ref="B160:D160"/>
    <mergeCell ref="B161:D161"/>
    <mergeCell ref="B205:J205"/>
    <mergeCell ref="B162:D162"/>
    <mergeCell ref="B163:D163"/>
    <mergeCell ref="B165:J165"/>
    <mergeCell ref="B166:J166"/>
    <mergeCell ref="B179:J179"/>
    <mergeCell ref="B154:D154"/>
    <mergeCell ref="B155:D155"/>
    <mergeCell ref="B156:D156"/>
    <mergeCell ref="B157:D157"/>
    <mergeCell ref="B158:D158"/>
    <mergeCell ref="B159:D159"/>
    <mergeCell ref="B129:J129"/>
    <mergeCell ref="B134:J134"/>
    <mergeCell ref="B147:J147"/>
    <mergeCell ref="B140:J140"/>
    <mergeCell ref="B152:J152"/>
    <mergeCell ref="B153:D153"/>
    <mergeCell ref="B115:J115"/>
    <mergeCell ref="B105:J105"/>
    <mergeCell ref="B63:J63"/>
    <mergeCell ref="B77:J77"/>
    <mergeCell ref="B90:J90"/>
    <mergeCell ref="B127:J127"/>
    <mergeCell ref="A32:B32"/>
    <mergeCell ref="A21:B21"/>
    <mergeCell ref="A23:B23"/>
    <mergeCell ref="A27:B27"/>
    <mergeCell ref="A29:B29"/>
    <mergeCell ref="A30:B30"/>
    <mergeCell ref="A45:B45"/>
    <mergeCell ref="A52:B52"/>
    <mergeCell ref="A51:B51"/>
    <mergeCell ref="B3:J3"/>
    <mergeCell ref="B4:J4"/>
    <mergeCell ref="A17:B17"/>
    <mergeCell ref="B18:J18"/>
    <mergeCell ref="B22:J22"/>
    <mergeCell ref="A26:B26"/>
    <mergeCell ref="B28:J28"/>
    <mergeCell ref="B54:J54"/>
    <mergeCell ref="B33:J33"/>
    <mergeCell ref="B44:J44"/>
    <mergeCell ref="A1:J1"/>
    <mergeCell ref="A19:B19"/>
    <mergeCell ref="B10:J10"/>
    <mergeCell ref="B12:J12"/>
    <mergeCell ref="A31:B31"/>
    <mergeCell ref="A13:B13"/>
    <mergeCell ref="A15:B15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7"/>
  <sheetViews>
    <sheetView tabSelected="1" zoomScalePageLayoutView="0" workbookViewId="0" topLeftCell="A1">
      <selection activeCell="A61" sqref="A61:I62"/>
    </sheetView>
  </sheetViews>
  <sheetFormatPr defaultColWidth="8.8515625" defaultRowHeight="15"/>
  <cols>
    <col min="1" max="1" width="13.7109375" style="62" customWidth="1"/>
    <col min="2" max="2" width="15.8515625" style="62" customWidth="1"/>
    <col min="3" max="3" width="9.28125" style="62" bestFit="1" customWidth="1"/>
    <col min="4" max="4" width="62.8515625" style="180" customWidth="1"/>
    <col min="5" max="5" width="8.8515625" style="53" customWidth="1"/>
    <col min="6" max="6" width="9.8515625" style="169" bestFit="1" customWidth="1"/>
    <col min="7" max="7" width="17.00390625" style="168" customWidth="1"/>
    <col min="8" max="8" width="18.421875" style="168" bestFit="1" customWidth="1"/>
    <col min="9" max="9" width="22.00390625" style="142" customWidth="1"/>
    <col min="10" max="10" width="8.8515625" style="46" hidden="1" customWidth="1"/>
    <col min="11" max="16384" width="8.8515625" style="46" customWidth="1"/>
  </cols>
  <sheetData>
    <row r="1" spans="1:34" ht="15">
      <c r="A1" s="251" t="s">
        <v>139</v>
      </c>
      <c r="B1" s="252"/>
      <c r="C1" s="252"/>
      <c r="D1" s="252"/>
      <c r="E1" s="252"/>
      <c r="F1" s="252"/>
      <c r="G1" s="252"/>
      <c r="H1" s="252"/>
      <c r="I1" s="252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15">
      <c r="A2" s="251" t="s">
        <v>56</v>
      </c>
      <c r="B2" s="252"/>
      <c r="C2" s="252"/>
      <c r="D2" s="252"/>
      <c r="E2" s="252"/>
      <c r="F2" s="252"/>
      <c r="G2" s="252"/>
      <c r="H2" s="252"/>
      <c r="I2" s="252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15">
      <c r="A3" s="251" t="s">
        <v>166</v>
      </c>
      <c r="B3" s="252"/>
      <c r="C3" s="252"/>
      <c r="D3" s="252"/>
      <c r="E3" s="252"/>
      <c r="F3" s="252"/>
      <c r="G3" s="252"/>
      <c r="H3" s="252"/>
      <c r="I3" s="252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1:34" ht="30" customHeight="1">
      <c r="A4" s="253" t="s">
        <v>140</v>
      </c>
      <c r="B4" s="253"/>
      <c r="C4" s="253"/>
      <c r="D4" s="253"/>
      <c r="E4" s="253"/>
      <c r="F4" s="253"/>
      <c r="G4" s="253"/>
      <c r="H4" s="253"/>
      <c r="I4" s="253"/>
      <c r="J4" s="47"/>
      <c r="K4" s="47"/>
      <c r="L4" s="54"/>
      <c r="M4" s="54"/>
      <c r="N4" s="54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34" ht="28.5" customHeight="1">
      <c r="A5" s="254" t="s">
        <v>138</v>
      </c>
      <c r="B5" s="254"/>
      <c r="C5" s="254"/>
      <c r="D5" s="254"/>
      <c r="E5" s="254"/>
      <c r="F5" s="254"/>
      <c r="G5" s="254"/>
      <c r="H5" s="134" t="s">
        <v>164</v>
      </c>
      <c r="I5" s="135" t="s">
        <v>165</v>
      </c>
      <c r="J5" s="47"/>
      <c r="K5" s="47"/>
      <c r="L5" s="54"/>
      <c r="M5" s="54"/>
      <c r="N5" s="54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</row>
    <row r="6" spans="1:34" ht="15">
      <c r="A6" s="93"/>
      <c r="B6" s="94"/>
      <c r="C6" s="255"/>
      <c r="D6" s="256"/>
      <c r="E6" s="256"/>
      <c r="F6" s="256"/>
      <c r="G6" s="257"/>
      <c r="H6" s="134"/>
      <c r="I6" s="134"/>
      <c r="J6" s="47"/>
      <c r="K6" s="47"/>
      <c r="L6" s="54"/>
      <c r="M6" s="54"/>
      <c r="N6" s="54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1:34" ht="14.25">
      <c r="A7" s="247" t="s">
        <v>141</v>
      </c>
      <c r="B7" s="247"/>
      <c r="C7" s="247"/>
      <c r="D7" s="247"/>
      <c r="E7" s="247"/>
      <c r="F7" s="247"/>
      <c r="G7" s="247"/>
      <c r="H7" s="247"/>
      <c r="I7" s="248"/>
      <c r="J7" s="47"/>
      <c r="K7" s="47"/>
      <c r="L7" s="54"/>
      <c r="M7" s="54"/>
      <c r="N7" s="54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</row>
    <row r="8" spans="1:34" ht="14.25">
      <c r="A8" s="249"/>
      <c r="B8" s="249"/>
      <c r="C8" s="249"/>
      <c r="D8" s="249"/>
      <c r="E8" s="249"/>
      <c r="F8" s="249"/>
      <c r="G8" s="249"/>
      <c r="H8" s="249"/>
      <c r="I8" s="250"/>
      <c r="J8" s="47"/>
      <c r="K8" s="47"/>
      <c r="L8" s="54"/>
      <c r="M8" s="54"/>
      <c r="N8" s="54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</row>
    <row r="9" spans="1:34" ht="45">
      <c r="A9" s="48" t="s">
        <v>4</v>
      </c>
      <c r="B9" s="48" t="s">
        <v>137</v>
      </c>
      <c r="C9" s="48" t="s">
        <v>3</v>
      </c>
      <c r="D9" s="177" t="s">
        <v>5</v>
      </c>
      <c r="E9" s="125" t="s">
        <v>6</v>
      </c>
      <c r="F9" s="136" t="s">
        <v>7</v>
      </c>
      <c r="G9" s="137" t="s">
        <v>57</v>
      </c>
      <c r="H9" s="137" t="s">
        <v>58</v>
      </c>
      <c r="I9" s="137" t="s">
        <v>8</v>
      </c>
      <c r="J9" s="47"/>
      <c r="K9" s="47"/>
      <c r="L9" s="54"/>
      <c r="M9" s="54"/>
      <c r="N9" s="54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ht="26.25" customHeight="1">
      <c r="A10" s="59"/>
      <c r="B10" s="69">
        <v>1</v>
      </c>
      <c r="C10" s="69"/>
      <c r="D10" s="178" t="s">
        <v>86</v>
      </c>
      <c r="E10" s="126"/>
      <c r="F10" s="138"/>
      <c r="G10" s="139"/>
      <c r="H10" s="140"/>
      <c r="I10" s="140"/>
      <c r="J10" s="47"/>
      <c r="K10" s="47"/>
      <c r="L10" s="54"/>
      <c r="M10" s="54"/>
      <c r="N10" s="54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</row>
    <row r="11" spans="1:34" ht="28.5" customHeight="1">
      <c r="A11" s="8" t="s">
        <v>52</v>
      </c>
      <c r="B11" s="4">
        <v>20305</v>
      </c>
      <c r="C11" s="8" t="s">
        <v>25</v>
      </c>
      <c r="D11" s="185" t="s">
        <v>85</v>
      </c>
      <c r="E11" s="55" t="s">
        <v>1</v>
      </c>
      <c r="F11" s="141">
        <v>8</v>
      </c>
      <c r="G11" s="113"/>
      <c r="H11" s="142">
        <f>G11*1.2993</f>
        <v>0</v>
      </c>
      <c r="I11" s="142">
        <f>H11*F11</f>
        <v>0</v>
      </c>
      <c r="J11" s="47"/>
      <c r="K11" s="47"/>
      <c r="L11" s="54"/>
      <c r="M11" s="54"/>
      <c r="N11" s="54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4.25">
      <c r="A12" s="71"/>
      <c r="B12" s="70"/>
      <c r="C12" s="182"/>
      <c r="D12" s="186"/>
      <c r="E12" s="133"/>
      <c r="F12" s="143"/>
      <c r="G12" s="144"/>
      <c r="H12" s="145"/>
      <c r="I12" s="146"/>
      <c r="J12" s="47"/>
      <c r="K12" s="47"/>
      <c r="L12" s="54"/>
      <c r="M12" s="54"/>
      <c r="N12" s="54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5">
      <c r="A13" s="111"/>
      <c r="B13" s="97"/>
      <c r="C13" s="110"/>
      <c r="D13" s="187"/>
      <c r="E13" s="127"/>
      <c r="F13" s="147"/>
      <c r="G13" s="148"/>
      <c r="H13" s="149" t="s">
        <v>61</v>
      </c>
      <c r="I13" s="150">
        <f>SUM(I11:I11)</f>
        <v>0</v>
      </c>
      <c r="J13" s="47"/>
      <c r="K13" s="47"/>
      <c r="L13" s="54"/>
      <c r="M13" s="54"/>
      <c r="N13" s="54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</row>
    <row r="14" spans="1:34" s="51" customFormat="1" ht="27.75" customHeight="1">
      <c r="A14" s="48"/>
      <c r="B14" s="48">
        <v>2</v>
      </c>
      <c r="C14" s="48"/>
      <c r="D14" s="177" t="s">
        <v>47</v>
      </c>
      <c r="E14" s="125"/>
      <c r="F14" s="136"/>
      <c r="G14" s="183"/>
      <c r="H14" s="183"/>
      <c r="I14" s="183"/>
      <c r="J14" s="50"/>
      <c r="K14" s="50"/>
      <c r="L14" s="56"/>
      <c r="M14" s="56"/>
      <c r="N14" s="56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</row>
    <row r="15" spans="1:34" s="47" customFormat="1" ht="52.5" customHeight="1">
      <c r="A15" s="198" t="s">
        <v>27</v>
      </c>
      <c r="B15" s="198">
        <v>40250</v>
      </c>
      <c r="C15" s="13" t="s">
        <v>25</v>
      </c>
      <c r="D15" s="199" t="s">
        <v>20</v>
      </c>
      <c r="E15" s="132" t="s">
        <v>1</v>
      </c>
      <c r="F15" s="141">
        <f>MEMORIAL!D17</f>
        <v>54</v>
      </c>
      <c r="G15" s="200"/>
      <c r="H15" s="163">
        <f>G15*1.2993</f>
        <v>0</v>
      </c>
      <c r="I15" s="163">
        <f>H15*F15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</row>
    <row r="16" spans="1:34" ht="38.25" customHeight="1">
      <c r="A16" s="4" t="s">
        <v>28</v>
      </c>
      <c r="B16" s="4">
        <v>40243</v>
      </c>
      <c r="C16" s="8" t="s">
        <v>25</v>
      </c>
      <c r="D16" s="16" t="s">
        <v>18</v>
      </c>
      <c r="E16" s="55" t="s">
        <v>10</v>
      </c>
      <c r="F16" s="141">
        <f>MEMORIAL!D21</f>
        <v>226.04</v>
      </c>
      <c r="G16" s="113"/>
      <c r="H16" s="142">
        <f aca="true" t="shared" si="0" ref="H16:H21">G16*1.2993</f>
        <v>0</v>
      </c>
      <c r="I16" s="142">
        <f aca="true" t="shared" si="1" ref="I16:I21">H16*F16</f>
        <v>0</v>
      </c>
      <c r="J16" s="47"/>
      <c r="K16" s="47"/>
      <c r="L16" s="54"/>
      <c r="M16" s="54"/>
      <c r="N16" s="54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1:34" ht="39.75" customHeight="1">
      <c r="A17" s="4" t="s">
        <v>29</v>
      </c>
      <c r="B17" s="4">
        <v>40246</v>
      </c>
      <c r="C17" s="8" t="s">
        <v>25</v>
      </c>
      <c r="D17" s="16" t="s">
        <v>19</v>
      </c>
      <c r="E17" s="55" t="s">
        <v>10</v>
      </c>
      <c r="F17" s="141">
        <f>MEMORIAL!D27</f>
        <v>296</v>
      </c>
      <c r="G17" s="113"/>
      <c r="H17" s="142">
        <f t="shared" si="0"/>
        <v>0</v>
      </c>
      <c r="I17" s="142">
        <f t="shared" si="1"/>
        <v>0</v>
      </c>
      <c r="J17" s="47"/>
      <c r="K17" s="47"/>
      <c r="L17" s="54"/>
      <c r="M17" s="54"/>
      <c r="N17" s="54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1:34" ht="52.5" customHeight="1">
      <c r="A18" s="4" t="s">
        <v>62</v>
      </c>
      <c r="B18" s="4">
        <v>40329</v>
      </c>
      <c r="C18" s="8" t="s">
        <v>25</v>
      </c>
      <c r="D18" s="16" t="s">
        <v>21</v>
      </c>
      <c r="E18" s="55" t="s">
        <v>9</v>
      </c>
      <c r="F18" s="141">
        <f>MEMORIAL!D32</f>
        <v>3.56</v>
      </c>
      <c r="G18" s="113"/>
      <c r="H18" s="142">
        <f t="shared" si="0"/>
        <v>0</v>
      </c>
      <c r="I18" s="142">
        <f t="shared" si="1"/>
        <v>0</v>
      </c>
      <c r="J18" s="47"/>
      <c r="K18" s="47"/>
      <c r="L18" s="54"/>
      <c r="M18" s="54"/>
      <c r="N18" s="54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1:34" ht="66.75" customHeight="1">
      <c r="A19" s="4" t="s">
        <v>30</v>
      </c>
      <c r="B19" s="4">
        <v>50601</v>
      </c>
      <c r="C19" s="12" t="s">
        <v>25</v>
      </c>
      <c r="D19" s="16" t="s">
        <v>59</v>
      </c>
      <c r="E19" s="55" t="s">
        <v>0</v>
      </c>
      <c r="F19" s="141">
        <f>MEMORIAL!H42</f>
        <v>142.53</v>
      </c>
      <c r="G19" s="113"/>
      <c r="H19" s="142">
        <f t="shared" si="0"/>
        <v>0</v>
      </c>
      <c r="I19" s="142">
        <f t="shared" si="1"/>
        <v>0</v>
      </c>
      <c r="J19" s="47"/>
      <c r="K19" s="47"/>
      <c r="L19" s="54"/>
      <c r="M19" s="54"/>
      <c r="N19" s="54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s="64" customFormat="1" ht="44.25" customHeight="1">
      <c r="A20" s="4" t="s">
        <v>31</v>
      </c>
      <c r="B20" s="4">
        <v>50301</v>
      </c>
      <c r="C20" s="12" t="s">
        <v>25</v>
      </c>
      <c r="D20" s="16" t="s">
        <v>54</v>
      </c>
      <c r="E20" s="55" t="s">
        <v>15</v>
      </c>
      <c r="F20" s="141">
        <f>MEMORIAL!D52</f>
        <v>26.4</v>
      </c>
      <c r="G20" s="113"/>
      <c r="H20" s="142">
        <f t="shared" si="0"/>
        <v>0</v>
      </c>
      <c r="I20" s="142">
        <f t="shared" si="1"/>
        <v>0</v>
      </c>
      <c r="J20" s="63"/>
      <c r="K20" s="63"/>
      <c r="L20" s="60"/>
      <c r="M20" s="60"/>
      <c r="N20" s="60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</row>
    <row r="21" spans="1:34" s="64" customFormat="1" ht="73.5" customHeight="1">
      <c r="A21" s="4" t="s">
        <v>32</v>
      </c>
      <c r="B21" s="4">
        <v>50122</v>
      </c>
      <c r="C21" s="12" t="s">
        <v>25</v>
      </c>
      <c r="D21" s="16" t="s">
        <v>113</v>
      </c>
      <c r="E21" s="55" t="s">
        <v>0</v>
      </c>
      <c r="F21" s="141">
        <f>MEMORIAL!H60</f>
        <v>19.28</v>
      </c>
      <c r="G21" s="113"/>
      <c r="H21" s="142">
        <f t="shared" si="0"/>
        <v>0</v>
      </c>
      <c r="I21" s="142">
        <f t="shared" si="1"/>
        <v>0</v>
      </c>
      <c r="J21" s="63"/>
      <c r="K21" s="63"/>
      <c r="L21" s="60"/>
      <c r="M21" s="60"/>
      <c r="N21" s="60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</row>
    <row r="22" spans="1:34" ht="15">
      <c r="A22" s="111"/>
      <c r="B22" s="97"/>
      <c r="C22" s="97"/>
      <c r="D22" s="187"/>
      <c r="E22" s="127"/>
      <c r="F22" s="147"/>
      <c r="G22" s="155"/>
      <c r="H22" s="156" t="s">
        <v>63</v>
      </c>
      <c r="I22" s="150">
        <f>SUM(I15:I21)</f>
        <v>0</v>
      </c>
      <c r="J22" s="47"/>
      <c r="K22" s="47"/>
      <c r="L22" s="54"/>
      <c r="M22" s="54"/>
      <c r="N22" s="54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</row>
    <row r="23" spans="1:34" ht="36.75" customHeight="1">
      <c r="A23" s="48"/>
      <c r="B23" s="48">
        <v>3</v>
      </c>
      <c r="C23" s="48"/>
      <c r="D23" s="177" t="s">
        <v>11</v>
      </c>
      <c r="E23" s="125"/>
      <c r="F23" s="136"/>
      <c r="G23" s="183"/>
      <c r="H23" s="183"/>
      <c r="I23" s="183"/>
      <c r="J23" s="47"/>
      <c r="K23" s="47"/>
      <c r="L23" s="54"/>
      <c r="M23" s="54"/>
      <c r="N23" s="54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</row>
    <row r="24" spans="1:34" ht="55.5" customHeight="1">
      <c r="A24" s="5" t="s">
        <v>33</v>
      </c>
      <c r="B24" s="5">
        <v>120308</v>
      </c>
      <c r="C24" s="7" t="s">
        <v>25</v>
      </c>
      <c r="D24" s="188" t="s">
        <v>22</v>
      </c>
      <c r="E24" s="128" t="s">
        <v>1</v>
      </c>
      <c r="F24" s="157">
        <f>MEMORIAL!F76</f>
        <v>285.06</v>
      </c>
      <c r="G24" s="158"/>
      <c r="H24" s="153">
        <f>G24*1.2993</f>
        <v>0</v>
      </c>
      <c r="I24" s="153">
        <f>H24*F24</f>
        <v>0</v>
      </c>
      <c r="J24" s="47"/>
      <c r="K24" s="47"/>
      <c r="L24" s="54"/>
      <c r="M24" s="54"/>
      <c r="N24" s="54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</row>
    <row r="25" spans="1:34" s="65" customFormat="1" ht="36.75" customHeight="1">
      <c r="A25" s="5" t="s">
        <v>34</v>
      </c>
      <c r="B25" s="4">
        <v>120301</v>
      </c>
      <c r="C25" s="7" t="s">
        <v>25</v>
      </c>
      <c r="D25" s="16" t="s">
        <v>23</v>
      </c>
      <c r="E25" s="55" t="s">
        <v>1</v>
      </c>
      <c r="F25" s="141">
        <f>MEMORIAL!H89</f>
        <v>285.1</v>
      </c>
      <c r="G25" s="113"/>
      <c r="H25" s="153">
        <f>G25*1.2993</f>
        <v>0</v>
      </c>
      <c r="I25" s="153">
        <f>H25*F25</f>
        <v>0</v>
      </c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</row>
    <row r="26" spans="1:34" s="51" customFormat="1" ht="42.75" customHeight="1">
      <c r="A26" s="5" t="s">
        <v>35</v>
      </c>
      <c r="B26" s="4">
        <v>120303</v>
      </c>
      <c r="C26" s="7" t="s">
        <v>25</v>
      </c>
      <c r="D26" s="16" t="s">
        <v>24</v>
      </c>
      <c r="E26" s="55" t="s">
        <v>1</v>
      </c>
      <c r="F26" s="141">
        <f>MEMORIAL!H103</f>
        <v>285.1</v>
      </c>
      <c r="G26" s="159"/>
      <c r="H26" s="153">
        <f>G26*1.2993</f>
        <v>0</v>
      </c>
      <c r="I26" s="153">
        <f>H26*F26</f>
        <v>0</v>
      </c>
      <c r="J26" s="50"/>
      <c r="K26" s="50"/>
      <c r="L26" s="56"/>
      <c r="M26" s="56"/>
      <c r="N26" s="56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</row>
    <row r="27" spans="1:34" ht="15">
      <c r="A27" s="112"/>
      <c r="B27" s="110"/>
      <c r="C27" s="110"/>
      <c r="D27" s="187"/>
      <c r="E27" s="129"/>
      <c r="F27" s="154"/>
      <c r="G27" s="156"/>
      <c r="H27" s="156" t="s">
        <v>157</v>
      </c>
      <c r="I27" s="150">
        <f>SUM(I24:I26)</f>
        <v>0</v>
      </c>
      <c r="J27" s="47"/>
      <c r="K27" s="47"/>
      <c r="L27" s="54"/>
      <c r="M27" s="54"/>
      <c r="N27" s="54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ht="29.25" customHeight="1">
      <c r="A28" s="48"/>
      <c r="B28" s="48">
        <v>4</v>
      </c>
      <c r="C28" s="48"/>
      <c r="D28" s="177" t="s">
        <v>12</v>
      </c>
      <c r="E28" s="125"/>
      <c r="F28" s="136"/>
      <c r="G28" s="183"/>
      <c r="H28" s="183"/>
      <c r="I28" s="183"/>
      <c r="J28" s="47"/>
      <c r="K28" s="47"/>
      <c r="L28" s="54"/>
      <c r="M28" s="54"/>
      <c r="N28" s="54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spans="1:34" ht="62.25" customHeight="1">
      <c r="A29" s="13" t="s">
        <v>36</v>
      </c>
      <c r="B29" s="239" t="s">
        <v>82</v>
      </c>
      <c r="C29" s="240"/>
      <c r="D29" s="189" t="s">
        <v>155</v>
      </c>
      <c r="E29" s="132" t="s">
        <v>0</v>
      </c>
      <c r="F29" s="141">
        <f>MEMORIAL!H112</f>
        <v>10.5</v>
      </c>
      <c r="G29" s="163"/>
      <c r="H29" s="153">
        <f>G29*1.2993</f>
        <v>0</v>
      </c>
      <c r="I29" s="153">
        <f>F29*H29</f>
        <v>0</v>
      </c>
      <c r="J29" s="47"/>
      <c r="K29" s="47"/>
      <c r="L29" s="54"/>
      <c r="M29" s="54"/>
      <c r="N29" s="54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s="64" customFormat="1" ht="67.5" customHeight="1">
      <c r="A30" s="5" t="s">
        <v>37</v>
      </c>
      <c r="B30" s="6">
        <v>130315</v>
      </c>
      <c r="C30" s="7" t="s">
        <v>25</v>
      </c>
      <c r="D30" s="16" t="s">
        <v>142</v>
      </c>
      <c r="E30" s="55" t="s">
        <v>15</v>
      </c>
      <c r="F30" s="151">
        <f>MEMORIAL!B125</f>
        <v>91.96</v>
      </c>
      <c r="G30" s="113"/>
      <c r="H30" s="153">
        <f>G30*1.2993</f>
        <v>0</v>
      </c>
      <c r="I30" s="153">
        <f>F30*H30</f>
        <v>0</v>
      </c>
      <c r="J30" s="63"/>
      <c r="K30" s="63"/>
      <c r="L30" s="60"/>
      <c r="M30" s="60"/>
      <c r="N30" s="60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</row>
    <row r="31" spans="1:34" s="49" customFormat="1" ht="15">
      <c r="A31" s="112"/>
      <c r="B31" s="110"/>
      <c r="C31" s="110"/>
      <c r="D31" s="187"/>
      <c r="E31" s="129"/>
      <c r="F31" s="154"/>
      <c r="G31" s="149"/>
      <c r="H31" s="156" t="s">
        <v>158</v>
      </c>
      <c r="I31" s="150">
        <f>SUM(I29:I30)</f>
        <v>0</v>
      </c>
      <c r="J31" s="47"/>
      <c r="K31" s="47"/>
      <c r="L31" s="54"/>
      <c r="M31" s="54"/>
      <c r="N31" s="54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</row>
    <row r="32" spans="1:34" ht="33" customHeight="1">
      <c r="A32" s="48"/>
      <c r="B32" s="48">
        <v>5</v>
      </c>
      <c r="C32" s="48"/>
      <c r="D32" s="177" t="s">
        <v>13</v>
      </c>
      <c r="E32" s="125"/>
      <c r="F32" s="136"/>
      <c r="G32" s="183"/>
      <c r="H32" s="183"/>
      <c r="I32" s="183"/>
      <c r="J32" s="47"/>
      <c r="K32" s="47"/>
      <c r="L32" s="54"/>
      <c r="M32" s="54"/>
      <c r="N32" s="54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  <row r="33" spans="1:34" s="49" customFormat="1" ht="50.25" customHeight="1">
      <c r="A33" s="44" t="s">
        <v>38</v>
      </c>
      <c r="B33" s="98">
        <v>71701</v>
      </c>
      <c r="C33" s="98" t="s">
        <v>25</v>
      </c>
      <c r="D33" s="68" t="s">
        <v>118</v>
      </c>
      <c r="E33" s="130" t="s">
        <v>1</v>
      </c>
      <c r="F33" s="151">
        <f>MEMORIAL!F133</f>
        <v>7.2</v>
      </c>
      <c r="G33" s="152"/>
      <c r="H33" s="162">
        <f>G33*1.2993</f>
        <v>0</v>
      </c>
      <c r="I33" s="162">
        <f>H33*F33</f>
        <v>0</v>
      </c>
      <c r="J33" s="47"/>
      <c r="K33" s="47"/>
      <c r="L33" s="54"/>
      <c r="M33" s="54"/>
      <c r="N33" s="54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</row>
    <row r="34" spans="1:34" s="63" customFormat="1" ht="42.75" customHeight="1">
      <c r="A34" s="44" t="s">
        <v>39</v>
      </c>
      <c r="B34" s="4">
        <v>60101</v>
      </c>
      <c r="C34" s="8" t="s">
        <v>25</v>
      </c>
      <c r="D34" s="16" t="s">
        <v>26</v>
      </c>
      <c r="E34" s="55" t="s">
        <v>143</v>
      </c>
      <c r="F34" s="141">
        <f>MEMORIAL!B139</f>
        <v>2</v>
      </c>
      <c r="G34" s="113"/>
      <c r="H34" s="162">
        <f>G34*1.2993</f>
        <v>0</v>
      </c>
      <c r="I34" s="162">
        <f>H34*F34</f>
        <v>0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1:34" s="47" customFormat="1" ht="66" customHeight="1">
      <c r="A35" s="44" t="s">
        <v>40</v>
      </c>
      <c r="B35" s="98">
        <v>61303</v>
      </c>
      <c r="C35" s="98" t="s">
        <v>25</v>
      </c>
      <c r="D35" s="68" t="s">
        <v>83</v>
      </c>
      <c r="E35" s="131" t="s">
        <v>143</v>
      </c>
      <c r="F35" s="151">
        <f>MEMORIAL!B146</f>
        <v>2</v>
      </c>
      <c r="G35" s="164"/>
      <c r="H35" s="166">
        <f>G35*1.2993</f>
        <v>0</v>
      </c>
      <c r="I35" s="166">
        <f>H35*F35</f>
        <v>0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 spans="1:34" s="47" customFormat="1" ht="39.75" customHeight="1">
      <c r="A36" s="44" t="s">
        <v>48</v>
      </c>
      <c r="B36" s="98">
        <v>80102</v>
      </c>
      <c r="C36" s="98" t="s">
        <v>25</v>
      </c>
      <c r="D36" s="68" t="s">
        <v>156</v>
      </c>
      <c r="E36" s="131" t="s">
        <v>1</v>
      </c>
      <c r="F36" s="151">
        <f>MEMORIAL!F151</f>
        <v>7.2</v>
      </c>
      <c r="G36" s="164"/>
      <c r="H36" s="166">
        <f>G36*1.2993</f>
        <v>0</v>
      </c>
      <c r="I36" s="166">
        <f>H36*F36</f>
        <v>0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</row>
    <row r="37" spans="1:34" s="53" customFormat="1" ht="15">
      <c r="A37" s="112"/>
      <c r="B37" s="110"/>
      <c r="C37" s="110"/>
      <c r="D37" s="187"/>
      <c r="E37" s="129"/>
      <c r="F37" s="154"/>
      <c r="G37" s="149"/>
      <c r="H37" s="149" t="s">
        <v>159</v>
      </c>
      <c r="I37" s="150">
        <f>SUM(I33:I36)</f>
        <v>0</v>
      </c>
      <c r="J37" s="52"/>
      <c r="K37" s="52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</row>
    <row r="38" spans="1:34" s="14" customFormat="1" ht="27.75" customHeight="1">
      <c r="A38" s="48"/>
      <c r="B38" s="48">
        <v>6</v>
      </c>
      <c r="C38" s="48"/>
      <c r="D38" s="177" t="s">
        <v>16</v>
      </c>
      <c r="E38" s="125"/>
      <c r="F38" s="136"/>
      <c r="G38" s="183"/>
      <c r="H38" s="183"/>
      <c r="I38" s="183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</row>
    <row r="39" spans="1:34" s="58" customFormat="1" ht="58.5" customHeight="1">
      <c r="A39" s="170" t="s">
        <v>41</v>
      </c>
      <c r="B39" s="170">
        <v>151301</v>
      </c>
      <c r="C39" s="171" t="s">
        <v>25</v>
      </c>
      <c r="D39" s="172" t="s">
        <v>104</v>
      </c>
      <c r="E39" s="173" t="s">
        <v>60</v>
      </c>
      <c r="F39" s="174">
        <v>4</v>
      </c>
      <c r="G39" s="175"/>
      <c r="H39" s="176">
        <f aca="true" t="shared" si="2" ref="H39:H49">G39*1.2993</f>
        <v>0</v>
      </c>
      <c r="I39" s="176">
        <f aca="true" t="shared" si="3" ref="I39:I49">H39*F39</f>
        <v>0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</row>
    <row r="40" spans="1:34" s="14" customFormat="1" ht="49.5" customHeight="1">
      <c r="A40" s="4" t="s">
        <v>42</v>
      </c>
      <c r="B40" s="4">
        <v>151304</v>
      </c>
      <c r="C40" s="13" t="s">
        <v>25</v>
      </c>
      <c r="D40" s="95" t="s">
        <v>115</v>
      </c>
      <c r="E40" s="132" t="s">
        <v>60</v>
      </c>
      <c r="F40" s="141">
        <v>1</v>
      </c>
      <c r="G40" s="113"/>
      <c r="H40" s="163">
        <f t="shared" si="2"/>
        <v>0</v>
      </c>
      <c r="I40" s="163">
        <f t="shared" si="3"/>
        <v>0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1:34" s="14" customFormat="1" ht="42" customHeight="1">
      <c r="A41" s="4" t="s">
        <v>105</v>
      </c>
      <c r="B41" s="4">
        <v>151337</v>
      </c>
      <c r="C41" s="13" t="s">
        <v>25</v>
      </c>
      <c r="D41" s="95" t="s">
        <v>116</v>
      </c>
      <c r="E41" s="132" t="s">
        <v>60</v>
      </c>
      <c r="F41" s="141">
        <v>1</v>
      </c>
      <c r="G41" s="113"/>
      <c r="H41" s="163">
        <f t="shared" si="2"/>
        <v>0</v>
      </c>
      <c r="I41" s="163">
        <f t="shared" si="3"/>
        <v>0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 spans="1:34" s="15" customFormat="1" ht="53.25" customHeight="1">
      <c r="A42" s="4" t="s">
        <v>106</v>
      </c>
      <c r="B42" s="4">
        <v>151801</v>
      </c>
      <c r="C42" s="13" t="s">
        <v>25</v>
      </c>
      <c r="D42" s="16" t="s">
        <v>133</v>
      </c>
      <c r="E42" s="132" t="s">
        <v>60</v>
      </c>
      <c r="F42" s="141">
        <v>6</v>
      </c>
      <c r="G42" s="113"/>
      <c r="H42" s="163">
        <f t="shared" si="2"/>
        <v>0</v>
      </c>
      <c r="I42" s="163">
        <f t="shared" si="3"/>
        <v>0</v>
      </c>
      <c r="J42" s="54"/>
      <c r="K42" s="54"/>
      <c r="L42" s="54"/>
      <c r="M42" s="54"/>
      <c r="N42" s="54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</row>
    <row r="43" spans="1:34" s="14" customFormat="1" ht="56.25" customHeight="1">
      <c r="A43" s="4" t="s">
        <v>107</v>
      </c>
      <c r="B43" s="4">
        <v>151803</v>
      </c>
      <c r="C43" s="13" t="s">
        <v>25</v>
      </c>
      <c r="D43" s="16" t="s">
        <v>134</v>
      </c>
      <c r="E43" s="132" t="s">
        <v>60</v>
      </c>
      <c r="F43" s="141">
        <v>10</v>
      </c>
      <c r="G43" s="113"/>
      <c r="H43" s="163">
        <f t="shared" si="2"/>
        <v>0</v>
      </c>
      <c r="I43" s="163">
        <f t="shared" si="3"/>
        <v>0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</row>
    <row r="44" spans="1:34" s="14" customFormat="1" ht="70.5" customHeight="1">
      <c r="A44" s="4" t="s">
        <v>144</v>
      </c>
      <c r="B44" s="4">
        <v>151811</v>
      </c>
      <c r="C44" s="13" t="s">
        <v>25</v>
      </c>
      <c r="D44" s="16" t="s">
        <v>135</v>
      </c>
      <c r="E44" s="132" t="s">
        <v>60</v>
      </c>
      <c r="F44" s="141">
        <v>2</v>
      </c>
      <c r="G44" s="113"/>
      <c r="H44" s="163">
        <f t="shared" si="2"/>
        <v>0</v>
      </c>
      <c r="I44" s="163">
        <f t="shared" si="3"/>
        <v>0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</row>
    <row r="45" spans="1:34" s="14" customFormat="1" ht="85.5" customHeight="1">
      <c r="A45" s="4" t="s">
        <v>108</v>
      </c>
      <c r="B45" s="4">
        <v>181002</v>
      </c>
      <c r="C45" s="13" t="s">
        <v>25</v>
      </c>
      <c r="D45" s="95" t="s">
        <v>136</v>
      </c>
      <c r="E45" s="132" t="s">
        <v>14</v>
      </c>
      <c r="F45" s="141">
        <v>6</v>
      </c>
      <c r="G45" s="113"/>
      <c r="H45" s="163">
        <f t="shared" si="2"/>
        <v>0</v>
      </c>
      <c r="I45" s="163">
        <f t="shared" si="3"/>
        <v>0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34" s="67" customFormat="1" ht="47.25" customHeight="1">
      <c r="A46" s="4" t="s">
        <v>109</v>
      </c>
      <c r="B46" s="4">
        <v>180201</v>
      </c>
      <c r="C46" s="13" t="s">
        <v>25</v>
      </c>
      <c r="D46" s="95" t="s">
        <v>84</v>
      </c>
      <c r="E46" s="132" t="s">
        <v>14</v>
      </c>
      <c r="F46" s="141">
        <v>10</v>
      </c>
      <c r="G46" s="113"/>
      <c r="H46" s="163">
        <f t="shared" si="2"/>
        <v>0</v>
      </c>
      <c r="I46" s="163">
        <f t="shared" si="3"/>
        <v>0</v>
      </c>
      <c r="J46" s="66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</row>
    <row r="47" spans="1:34" s="58" customFormat="1" ht="51" customHeight="1">
      <c r="A47" s="4" t="s">
        <v>110</v>
      </c>
      <c r="B47" s="98">
        <v>180207</v>
      </c>
      <c r="C47" s="11" t="s">
        <v>25</v>
      </c>
      <c r="D47" s="96" t="s">
        <v>117</v>
      </c>
      <c r="E47" s="131" t="s">
        <v>14</v>
      </c>
      <c r="F47" s="151">
        <v>2</v>
      </c>
      <c r="G47" s="152"/>
      <c r="H47" s="163">
        <f t="shared" si="2"/>
        <v>0</v>
      </c>
      <c r="I47" s="163">
        <f t="shared" si="3"/>
        <v>0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</row>
    <row r="48" spans="1:34" s="58" customFormat="1" ht="44.25" customHeight="1">
      <c r="A48" s="4" t="s">
        <v>111</v>
      </c>
      <c r="B48" s="4">
        <v>151418</v>
      </c>
      <c r="C48" s="13" t="s">
        <v>25</v>
      </c>
      <c r="D48" s="16" t="s">
        <v>121</v>
      </c>
      <c r="E48" s="55" t="s">
        <v>15</v>
      </c>
      <c r="F48" s="141">
        <v>250</v>
      </c>
      <c r="G48" s="113"/>
      <c r="H48" s="163">
        <f t="shared" si="2"/>
        <v>0</v>
      </c>
      <c r="I48" s="163">
        <f t="shared" si="3"/>
        <v>0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</row>
    <row r="49" spans="1:34" s="58" customFormat="1" ht="50.25" customHeight="1">
      <c r="A49" s="4" t="s">
        <v>112</v>
      </c>
      <c r="B49" s="4">
        <v>151419</v>
      </c>
      <c r="C49" s="13" t="s">
        <v>25</v>
      </c>
      <c r="D49" s="16" t="s">
        <v>122</v>
      </c>
      <c r="E49" s="55" t="s">
        <v>15</v>
      </c>
      <c r="F49" s="141">
        <v>150</v>
      </c>
      <c r="G49" s="113"/>
      <c r="H49" s="163">
        <f t="shared" si="2"/>
        <v>0</v>
      </c>
      <c r="I49" s="163">
        <f t="shared" si="3"/>
        <v>0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</row>
    <row r="50" spans="1:9" s="57" customFormat="1" ht="36" customHeight="1">
      <c r="A50" s="260" t="s">
        <v>64</v>
      </c>
      <c r="B50" s="261"/>
      <c r="C50" s="261"/>
      <c r="D50" s="261"/>
      <c r="E50" s="261"/>
      <c r="F50" s="261"/>
      <c r="G50" s="261"/>
      <c r="H50" s="262"/>
      <c r="I50" s="165">
        <f>SUM(I39:I49)</f>
        <v>0</v>
      </c>
    </row>
    <row r="51" spans="1:10" s="61" customFormat="1" ht="39" customHeight="1">
      <c r="A51" s="48"/>
      <c r="B51" s="48">
        <v>7</v>
      </c>
      <c r="C51" s="48"/>
      <c r="D51" s="177" t="s">
        <v>17</v>
      </c>
      <c r="E51" s="125"/>
      <c r="F51" s="136"/>
      <c r="G51" s="183"/>
      <c r="H51" s="183"/>
      <c r="I51" s="183"/>
      <c r="J51" s="107"/>
    </row>
    <row r="52" spans="1:10" s="61" customFormat="1" ht="28.5" customHeight="1">
      <c r="A52" s="9" t="s">
        <v>43</v>
      </c>
      <c r="B52" s="9">
        <v>10246</v>
      </c>
      <c r="C52" s="10" t="s">
        <v>25</v>
      </c>
      <c r="D52" s="179" t="s">
        <v>51</v>
      </c>
      <c r="E52" s="184" t="s">
        <v>1</v>
      </c>
      <c r="F52" s="160">
        <f>MEMORIAL!H178</f>
        <v>285.1</v>
      </c>
      <c r="G52" s="161"/>
      <c r="H52" s="162">
        <f>G52*1.2993</f>
        <v>0</v>
      </c>
      <c r="I52" s="162">
        <f>H52*F52</f>
        <v>0</v>
      </c>
      <c r="J52" s="107"/>
    </row>
    <row r="53" spans="1:10" s="61" customFormat="1" ht="51" customHeight="1">
      <c r="A53" s="9" t="s">
        <v>44</v>
      </c>
      <c r="B53" s="98">
        <v>190117</v>
      </c>
      <c r="C53" s="98" t="s">
        <v>25</v>
      </c>
      <c r="D53" s="181" t="s">
        <v>123</v>
      </c>
      <c r="E53" s="131" t="s">
        <v>1</v>
      </c>
      <c r="F53" s="151">
        <f>MEMORIAL!H200</f>
        <v>350.7</v>
      </c>
      <c r="G53" s="164"/>
      <c r="H53" s="166">
        <f>G53*1.2993</f>
        <v>0</v>
      </c>
      <c r="I53" s="166">
        <f>H53*F53</f>
        <v>0</v>
      </c>
      <c r="J53" s="107"/>
    </row>
    <row r="54" spans="1:10" s="61" customFormat="1" ht="53.25" customHeight="1">
      <c r="A54" s="9" t="s">
        <v>132</v>
      </c>
      <c r="B54" s="98">
        <v>190303</v>
      </c>
      <c r="C54" s="98" t="s">
        <v>25</v>
      </c>
      <c r="D54" s="68" t="s">
        <v>161</v>
      </c>
      <c r="E54" s="131" t="s">
        <v>1</v>
      </c>
      <c r="F54" s="151">
        <f>MEMORIAL!H209</f>
        <v>10.08</v>
      </c>
      <c r="G54" s="152"/>
      <c r="H54" s="166">
        <f>G54*1.2993</f>
        <v>0</v>
      </c>
      <c r="I54" s="166">
        <f>H54*F54</f>
        <v>0</v>
      </c>
      <c r="J54" s="107"/>
    </row>
    <row r="55" spans="1:10" s="61" customFormat="1" ht="15">
      <c r="A55" s="260" t="s">
        <v>160</v>
      </c>
      <c r="B55" s="261"/>
      <c r="C55" s="261"/>
      <c r="D55" s="261"/>
      <c r="E55" s="261"/>
      <c r="F55" s="261"/>
      <c r="G55" s="261"/>
      <c r="H55" s="262"/>
      <c r="I55" s="165">
        <f>SUM(I52:I54)</f>
        <v>0</v>
      </c>
      <c r="J55" s="107"/>
    </row>
    <row r="56" spans="1:10" s="61" customFormat="1" ht="15">
      <c r="A56" s="48"/>
      <c r="B56" s="48">
        <v>8</v>
      </c>
      <c r="C56" s="48"/>
      <c r="D56" s="177" t="s">
        <v>145</v>
      </c>
      <c r="E56" s="125"/>
      <c r="F56" s="136"/>
      <c r="G56" s="183"/>
      <c r="H56" s="183"/>
      <c r="I56" s="183"/>
      <c r="J56" s="107"/>
    </row>
    <row r="57" spans="1:10" s="61" customFormat="1" ht="14.25">
      <c r="A57" s="9" t="s">
        <v>45</v>
      </c>
      <c r="B57" s="263" t="s">
        <v>114</v>
      </c>
      <c r="C57" s="264"/>
      <c r="D57" s="179" t="s">
        <v>145</v>
      </c>
      <c r="E57" s="184" t="s">
        <v>60</v>
      </c>
      <c r="F57" s="160">
        <v>1</v>
      </c>
      <c r="G57" s="161"/>
      <c r="H57" s="162">
        <f>G57*1.2993</f>
        <v>0</v>
      </c>
      <c r="I57" s="162">
        <f>H57*F57</f>
        <v>0</v>
      </c>
      <c r="J57" s="107"/>
    </row>
    <row r="58" spans="1:10" s="61" customFormat="1" ht="15">
      <c r="A58" s="260" t="s">
        <v>162</v>
      </c>
      <c r="B58" s="261"/>
      <c r="C58" s="261"/>
      <c r="D58" s="261"/>
      <c r="E58" s="261"/>
      <c r="F58" s="261"/>
      <c r="G58" s="261"/>
      <c r="H58" s="262"/>
      <c r="I58" s="165">
        <f>SUM(I57:I57)</f>
        <v>0</v>
      </c>
      <c r="J58" s="107"/>
    </row>
    <row r="59" spans="1:10" s="61" customFormat="1" ht="30" customHeight="1">
      <c r="A59" s="258" t="s">
        <v>55</v>
      </c>
      <c r="B59" s="259"/>
      <c r="C59" s="259"/>
      <c r="D59" s="259"/>
      <c r="E59" s="259"/>
      <c r="F59" s="259"/>
      <c r="G59" s="259"/>
      <c r="H59" s="259"/>
      <c r="I59" s="211">
        <f>I55+I50+I37+I31+I27+I22+I13+I58</f>
        <v>0</v>
      </c>
      <c r="J59" s="107"/>
    </row>
    <row r="60" spans="1:10" s="61" customFormat="1" ht="15" hidden="1">
      <c r="A60" s="204"/>
      <c r="B60" s="205"/>
      <c r="C60" s="205"/>
      <c r="D60" s="206"/>
      <c r="E60" s="207"/>
      <c r="F60" s="208"/>
      <c r="G60" s="209"/>
      <c r="H60" s="210"/>
      <c r="I60" s="211"/>
      <c r="J60" s="107"/>
    </row>
    <row r="61" spans="1:34" ht="14.25">
      <c r="A61" s="241" t="s">
        <v>167</v>
      </c>
      <c r="B61" s="242"/>
      <c r="C61" s="242"/>
      <c r="D61" s="242"/>
      <c r="E61" s="242"/>
      <c r="F61" s="242"/>
      <c r="G61" s="242"/>
      <c r="H61" s="242"/>
      <c r="I61" s="243"/>
      <c r="J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</row>
    <row r="62" spans="1:34" ht="14.25">
      <c r="A62" s="244"/>
      <c r="B62" s="245"/>
      <c r="C62" s="245"/>
      <c r="D62" s="245"/>
      <c r="E62" s="245"/>
      <c r="F62" s="245"/>
      <c r="G62" s="245"/>
      <c r="H62" s="245"/>
      <c r="I62" s="246"/>
      <c r="J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</row>
    <row r="63" spans="1:34" ht="0.75" customHeight="1">
      <c r="A63" s="8"/>
      <c r="B63" s="8"/>
      <c r="C63" s="8"/>
      <c r="D63" s="185"/>
      <c r="E63" s="55"/>
      <c r="F63" s="141"/>
      <c r="G63" s="142"/>
      <c r="H63" s="142"/>
      <c r="J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</row>
    <row r="64" spans="4:34" ht="14.25">
      <c r="D64" s="190"/>
      <c r="I64" s="167"/>
      <c r="J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</row>
    <row r="65" spans="9:34" ht="14.25">
      <c r="I65" s="167"/>
      <c r="J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</row>
    <row r="66" spans="9:34" ht="14.25">
      <c r="I66" s="167"/>
      <c r="J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</row>
    <row r="67" spans="9:34" ht="14.25">
      <c r="I67" s="167"/>
      <c r="J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</row>
    <row r="68" spans="9:34" ht="14.25">
      <c r="I68" s="167"/>
      <c r="J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</row>
    <row r="69" spans="9:34" ht="14.25">
      <c r="I69" s="167"/>
      <c r="J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</row>
    <row r="70" spans="9:34" ht="14.25">
      <c r="I70" s="167"/>
      <c r="J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</row>
    <row r="71" spans="9:34" ht="14.25">
      <c r="I71" s="167"/>
      <c r="J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</row>
    <row r="72" spans="9:34" ht="14.25">
      <c r="I72" s="167"/>
      <c r="J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</row>
    <row r="73" spans="9:34" ht="14.25">
      <c r="I73" s="167"/>
      <c r="J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</row>
    <row r="74" spans="9:34" ht="14.25">
      <c r="I74" s="167"/>
      <c r="J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</row>
    <row r="75" spans="9:34" ht="14.25">
      <c r="I75" s="167"/>
      <c r="J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</row>
    <row r="76" spans="9:34" ht="14.25">
      <c r="I76" s="167"/>
      <c r="J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</row>
    <row r="77" spans="9:34" ht="14.25">
      <c r="I77" s="167"/>
      <c r="J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</row>
    <row r="78" spans="9:34" ht="14.25">
      <c r="I78" s="167"/>
      <c r="J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</row>
    <row r="79" spans="9:34" ht="14.25">
      <c r="I79" s="167"/>
      <c r="J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</row>
    <row r="80" spans="9:34" ht="14.25">
      <c r="I80" s="167"/>
      <c r="J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</row>
    <row r="81" spans="9:34" ht="14.25">
      <c r="I81" s="167"/>
      <c r="J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</row>
    <row r="82" spans="9:34" ht="14.25">
      <c r="I82" s="167"/>
      <c r="J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</row>
    <row r="83" spans="9:34" ht="14.25">
      <c r="I83" s="167"/>
      <c r="J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</row>
    <row r="84" spans="9:34" ht="14.25">
      <c r="I84" s="167"/>
      <c r="J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</row>
    <row r="85" spans="9:34" ht="14.25">
      <c r="I85" s="167"/>
      <c r="J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</row>
    <row r="86" spans="9:34" ht="14.25">
      <c r="I86" s="167"/>
      <c r="J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</row>
    <row r="87" spans="9:34" ht="14.25">
      <c r="I87" s="167"/>
      <c r="J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</row>
    <row r="88" spans="9:34" ht="14.25">
      <c r="I88" s="167"/>
      <c r="J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</row>
    <row r="89" spans="9:34" ht="14.25">
      <c r="I89" s="167"/>
      <c r="J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</row>
    <row r="90" spans="9:34" ht="14.25">
      <c r="I90" s="167"/>
      <c r="J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</row>
    <row r="91" spans="9:34" ht="14.25">
      <c r="I91" s="167"/>
      <c r="J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</row>
    <row r="92" spans="9:34" ht="14.25">
      <c r="I92" s="167"/>
      <c r="J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</row>
    <row r="93" spans="9:34" ht="14.25">
      <c r="I93" s="167"/>
      <c r="J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</row>
    <row r="94" spans="9:34" ht="14.25">
      <c r="I94" s="167"/>
      <c r="J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</row>
    <row r="95" spans="9:34" ht="14.25">
      <c r="I95" s="167"/>
      <c r="J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</row>
    <row r="96" spans="9:34" ht="14.25">
      <c r="I96" s="167"/>
      <c r="J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</row>
    <row r="97" spans="9:34" ht="14.25">
      <c r="I97" s="167"/>
      <c r="J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</row>
    <row r="98" spans="9:34" ht="14.25">
      <c r="I98" s="167"/>
      <c r="J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</row>
    <row r="99" spans="9:34" ht="14.25">
      <c r="I99" s="167"/>
      <c r="J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</row>
    <row r="100" spans="9:34" ht="14.25">
      <c r="I100" s="167"/>
      <c r="J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</row>
    <row r="101" spans="9:34" ht="14.25">
      <c r="I101" s="167"/>
      <c r="J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</row>
    <row r="102" spans="9:34" ht="14.25">
      <c r="I102" s="167"/>
      <c r="J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</row>
    <row r="103" spans="9:34" ht="14.25">
      <c r="I103" s="167"/>
      <c r="J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</row>
    <row r="104" spans="9:34" ht="14.25">
      <c r="I104" s="167"/>
      <c r="J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</row>
    <row r="105" spans="9:34" ht="14.25">
      <c r="I105" s="167"/>
      <c r="J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</row>
    <row r="106" spans="9:34" ht="14.25">
      <c r="I106" s="167"/>
      <c r="J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</row>
    <row r="107" spans="9:34" ht="14.25">
      <c r="I107" s="167"/>
      <c r="J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</row>
    <row r="108" spans="9:34" ht="14.25">
      <c r="I108" s="167"/>
      <c r="J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</row>
    <row r="109" spans="9:34" ht="14.25">
      <c r="I109" s="167"/>
      <c r="J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</row>
    <row r="110" spans="9:34" ht="14.25">
      <c r="I110" s="167"/>
      <c r="J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</row>
    <row r="111" spans="9:34" ht="14.25">
      <c r="I111" s="167"/>
      <c r="J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</row>
    <row r="112" spans="9:34" ht="14.25">
      <c r="I112" s="167"/>
      <c r="J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</row>
    <row r="113" spans="9:34" ht="14.25">
      <c r="I113" s="167"/>
      <c r="J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</row>
    <row r="114" spans="9:34" ht="14.25">
      <c r="I114" s="167"/>
      <c r="J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</row>
    <row r="115" spans="9:34" ht="14.25">
      <c r="I115" s="167"/>
      <c r="J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</row>
    <row r="116" spans="9:34" ht="14.25">
      <c r="I116" s="167"/>
      <c r="J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</row>
    <row r="117" spans="9:34" ht="14.25">
      <c r="I117" s="167"/>
      <c r="J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</row>
    <row r="118" spans="9:34" ht="14.25">
      <c r="I118" s="167"/>
      <c r="J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</row>
    <row r="119" spans="9:34" ht="14.25">
      <c r="I119" s="167"/>
      <c r="J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</row>
    <row r="120" spans="9:34" ht="14.25">
      <c r="I120" s="167"/>
      <c r="J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</row>
    <row r="121" spans="9:34" ht="14.25">
      <c r="I121" s="167"/>
      <c r="J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</row>
    <row r="122" spans="9:34" ht="14.25">
      <c r="I122" s="167"/>
      <c r="J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</row>
    <row r="123" spans="9:34" ht="14.25">
      <c r="I123" s="167"/>
      <c r="J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</row>
    <row r="124" spans="9:34" ht="14.25">
      <c r="I124" s="167"/>
      <c r="J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</row>
    <row r="125" spans="9:34" ht="14.25">
      <c r="I125" s="167"/>
      <c r="J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</row>
    <row r="126" spans="9:34" ht="14.25">
      <c r="I126" s="167"/>
      <c r="J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</row>
    <row r="127" spans="9:34" ht="14.25">
      <c r="I127" s="167"/>
      <c r="J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</row>
    <row r="128" spans="9:34" ht="14.25">
      <c r="I128" s="167"/>
      <c r="J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</row>
    <row r="129" spans="9:34" ht="14.25">
      <c r="I129" s="167"/>
      <c r="J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</row>
    <row r="130" spans="9:34" ht="14.25">
      <c r="I130" s="167"/>
      <c r="J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</row>
    <row r="131" spans="9:34" ht="14.25">
      <c r="I131" s="167"/>
      <c r="J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</row>
    <row r="132" spans="9:34" ht="14.25">
      <c r="I132" s="167"/>
      <c r="J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</row>
    <row r="133" spans="9:34" ht="14.25">
      <c r="I133" s="167"/>
      <c r="J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</row>
    <row r="134" spans="9:34" ht="14.25">
      <c r="I134" s="167"/>
      <c r="J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</row>
    <row r="135" spans="9:34" ht="14.25">
      <c r="I135" s="167"/>
      <c r="J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</row>
    <row r="136" spans="9:34" ht="14.25">
      <c r="I136" s="167"/>
      <c r="J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</row>
    <row r="137" spans="9:34" ht="14.25">
      <c r="I137" s="167"/>
      <c r="J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</row>
    <row r="138" spans="9:34" ht="14.25">
      <c r="I138" s="167"/>
      <c r="J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</row>
    <row r="139" spans="9:34" ht="14.25">
      <c r="I139" s="167"/>
      <c r="J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</row>
    <row r="140" spans="9:34" ht="14.25">
      <c r="I140" s="167"/>
      <c r="J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</row>
    <row r="141" spans="9:34" ht="14.25">
      <c r="I141" s="167"/>
      <c r="J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</row>
    <row r="142" spans="9:34" ht="14.25">
      <c r="I142" s="167"/>
      <c r="J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</row>
    <row r="143" spans="9:34" ht="14.25">
      <c r="I143" s="167"/>
      <c r="J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</row>
    <row r="144" spans="9:34" ht="14.25">
      <c r="I144" s="167"/>
      <c r="J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</row>
    <row r="145" spans="9:34" ht="14.25">
      <c r="I145" s="167"/>
      <c r="J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</row>
    <row r="146" spans="9:34" ht="14.25">
      <c r="I146" s="167"/>
      <c r="J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</row>
    <row r="147" spans="9:34" ht="14.25">
      <c r="I147" s="167"/>
      <c r="J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</row>
    <row r="148" spans="9:34" ht="14.25">
      <c r="I148" s="167"/>
      <c r="J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</row>
    <row r="149" spans="9:34" ht="14.25">
      <c r="I149" s="167"/>
      <c r="J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</row>
    <row r="150" spans="9:34" ht="14.25">
      <c r="I150" s="167"/>
      <c r="J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</row>
    <row r="151" spans="9:34" ht="14.25">
      <c r="I151" s="167"/>
      <c r="J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</row>
    <row r="152" spans="9:34" ht="14.25">
      <c r="I152" s="167"/>
      <c r="J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</row>
    <row r="153" spans="9:34" ht="14.25">
      <c r="I153" s="167"/>
      <c r="J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</row>
    <row r="154" spans="9:34" ht="14.25">
      <c r="I154" s="167"/>
      <c r="J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</row>
    <row r="155" spans="9:34" ht="14.25">
      <c r="I155" s="167"/>
      <c r="J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</row>
    <row r="156" spans="9:34" ht="14.25">
      <c r="I156" s="167"/>
      <c r="J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</row>
    <row r="157" spans="9:34" ht="14.25">
      <c r="I157" s="167"/>
      <c r="J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</row>
    <row r="158" spans="9:34" ht="14.25">
      <c r="I158" s="167"/>
      <c r="J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</row>
    <row r="159" spans="9:34" ht="14.25">
      <c r="I159" s="167"/>
      <c r="J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</row>
    <row r="160" spans="9:34" ht="14.25">
      <c r="I160" s="167"/>
      <c r="J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</row>
    <row r="161" spans="9:34" ht="14.25">
      <c r="I161" s="167"/>
      <c r="J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</row>
    <row r="162" spans="9:34" ht="14.25">
      <c r="I162" s="167"/>
      <c r="J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</row>
    <row r="163" spans="12:34" ht="14.25"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</row>
    <row r="164" spans="12:34" ht="14.25"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</row>
    <row r="165" spans="12:34" ht="14.25"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</row>
    <row r="166" spans="12:34" ht="14.25"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</row>
    <row r="167" spans="12:34" ht="14.25"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</row>
    <row r="168" spans="12:34" ht="14.25"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</row>
    <row r="169" spans="12:34" ht="14.25"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</row>
    <row r="170" spans="12:34" ht="14.25"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</row>
    <row r="171" spans="12:34" ht="14.25"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</row>
    <row r="172" spans="12:34" ht="14.25"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</row>
    <row r="173" spans="12:34" ht="14.25"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</row>
    <row r="174" spans="12:34" ht="14.25"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</row>
    <row r="175" spans="12:34" ht="14.25"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</row>
    <row r="176" spans="12:34" ht="14.25"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</row>
    <row r="177" spans="12:34" ht="14.25"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</row>
    <row r="178" spans="12:34" ht="14.25"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</row>
    <row r="179" spans="12:34" ht="14.25"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</row>
    <row r="180" spans="12:34" ht="14.25"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</row>
    <row r="181" spans="12:34" ht="14.25"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</row>
    <row r="182" spans="12:34" ht="14.25"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</row>
    <row r="183" spans="12:34" ht="14.25"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</row>
    <row r="184" spans="12:34" ht="14.25"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</row>
    <row r="185" spans="12:34" ht="14.25"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</row>
    <row r="186" spans="12:34" ht="14.25"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</row>
    <row r="187" spans="12:34" ht="14.25"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</row>
    <row r="188" spans="12:34" ht="14.25"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</row>
    <row r="189" spans="12:34" ht="14.25"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</row>
    <row r="190" spans="12:34" ht="14.25"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</row>
    <row r="191" spans="12:34" ht="14.25"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</row>
    <row r="192" spans="12:34" ht="14.25"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</row>
    <row r="193" spans="12:34" ht="14.25"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</row>
    <row r="194" spans="12:34" ht="14.25"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</row>
    <row r="195" spans="12:34" ht="14.25"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</row>
    <row r="196" spans="12:34" ht="14.25"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</row>
    <row r="197" spans="12:34" ht="14.25"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</row>
    <row r="198" spans="12:34" ht="14.25"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</row>
    <row r="199" spans="12:34" ht="14.25"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</row>
    <row r="200" spans="12:34" ht="14.25"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</row>
    <row r="201" spans="12:34" ht="14.25"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</row>
    <row r="202" spans="12:34" ht="14.25"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</row>
    <row r="203" spans="12:34" ht="14.25"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</row>
    <row r="204" spans="12:34" ht="14.25"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</row>
    <row r="205" spans="12:34" ht="14.25"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</row>
    <row r="206" spans="12:34" ht="14.25"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</row>
    <row r="207" spans="12:34" ht="14.25"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</row>
    <row r="208" spans="12:34" ht="14.25"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</row>
    <row r="209" spans="12:34" ht="14.25"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</row>
    <row r="210" spans="12:34" ht="14.25"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</row>
    <row r="211" spans="12:34" ht="14.25"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</row>
    <row r="212" spans="12:34" ht="14.25"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</row>
    <row r="213" spans="12:34" ht="14.25"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</row>
    <row r="214" spans="12:34" ht="14.25"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</row>
    <row r="215" spans="12:34" ht="14.25"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</row>
    <row r="216" spans="12:34" ht="14.25"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</row>
    <row r="217" spans="12:34" ht="14.25"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</row>
    <row r="218" spans="12:34" ht="14.25"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</row>
    <row r="219" spans="12:34" ht="14.25"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</row>
    <row r="220" spans="12:34" ht="14.25"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</row>
    <row r="221" spans="12:34" ht="14.25"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</row>
    <row r="222" spans="12:34" ht="14.25"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</row>
    <row r="223" spans="12:34" ht="14.25"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</row>
    <row r="224" spans="12:34" ht="14.25"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</row>
    <row r="225" spans="12:34" ht="14.25"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</row>
    <row r="226" spans="12:34" ht="14.25"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</row>
    <row r="227" spans="12:34" ht="14.25"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</row>
  </sheetData>
  <sheetProtection/>
  <mergeCells count="14">
    <mergeCell ref="A50:H50"/>
    <mergeCell ref="A55:H55"/>
    <mergeCell ref="B57:C57"/>
    <mergeCell ref="A58:H58"/>
    <mergeCell ref="B29:C29"/>
    <mergeCell ref="A61:I62"/>
    <mergeCell ref="A7:I8"/>
    <mergeCell ref="A1:I1"/>
    <mergeCell ref="A2:I2"/>
    <mergeCell ref="A3:I3"/>
    <mergeCell ref="A4:I4"/>
    <mergeCell ref="A5:G5"/>
    <mergeCell ref="C6:G6"/>
    <mergeCell ref="A59:H59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Usuario</cp:lastModifiedBy>
  <cp:lastPrinted>2024-03-20T13:18:11Z</cp:lastPrinted>
  <dcterms:created xsi:type="dcterms:W3CDTF">2016-07-22T18:31:10Z</dcterms:created>
  <dcterms:modified xsi:type="dcterms:W3CDTF">2024-05-06T19:31:16Z</dcterms:modified>
  <cp:category/>
  <cp:version/>
  <cp:contentType/>
  <cp:contentStatus/>
</cp:coreProperties>
</file>